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6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9" i="1"/>
  <c r="C22"/>
  <c r="Q8" l="1"/>
  <c r="G17"/>
  <c r="G3"/>
  <c r="G21"/>
  <c r="G42"/>
  <c r="G15"/>
  <c r="Q15" s="1"/>
  <c r="Q4"/>
  <c r="Q5"/>
  <c r="Q6"/>
  <c r="Q7"/>
  <c r="Q9"/>
  <c r="Q10"/>
  <c r="Q11"/>
  <c r="Q12"/>
  <c r="Q13"/>
  <c r="Q14"/>
  <c r="Q16"/>
  <c r="Q17"/>
  <c r="Q18"/>
  <c r="Q19"/>
  <c r="Q20"/>
  <c r="Q21"/>
  <c r="Q22"/>
  <c r="Q23"/>
  <c r="Q24"/>
  <c r="Q25"/>
  <c r="Q26"/>
  <c r="Q27"/>
  <c r="Q28"/>
  <c r="Q29"/>
  <c r="Q30"/>
  <c r="Q31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3"/>
  <c r="V34" l="1"/>
  <c r="J32"/>
  <c r="Q32" s="1"/>
  <c r="R79"/>
  <c r="R78"/>
  <c r="R76"/>
  <c r="R75"/>
  <c r="R73"/>
  <c r="R72"/>
  <c r="R71"/>
  <c r="R65"/>
  <c r="R64"/>
  <c r="R63"/>
  <c r="R61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1"/>
  <c r="R30"/>
  <c r="R29"/>
  <c r="R28"/>
  <c r="R27"/>
  <c r="R26"/>
  <c r="R25"/>
  <c r="R24"/>
  <c r="R23"/>
  <c r="R22"/>
  <c r="R21"/>
  <c r="R20"/>
  <c r="R19"/>
  <c r="R18"/>
  <c r="R17"/>
  <c r="R15"/>
  <c r="R14"/>
  <c r="R13"/>
  <c r="R12"/>
  <c r="R11"/>
  <c r="R10"/>
  <c r="R9"/>
  <c r="R8"/>
  <c r="R7"/>
  <c r="R6"/>
  <c r="R5"/>
  <c r="R3"/>
  <c r="R32" l="1"/>
</calcChain>
</file>

<file path=xl/sharedStrings.xml><?xml version="1.0" encoding="utf-8"?>
<sst xmlns="http://schemas.openxmlformats.org/spreadsheetml/2006/main" count="179" uniqueCount="174">
  <si>
    <t>第一学期</t>
  </si>
  <si>
    <t>第二学期</t>
  </si>
  <si>
    <t>其它工作量</t>
  </si>
  <si>
    <t>职工号</t>
  </si>
  <si>
    <t>教师姓名</t>
  </si>
  <si>
    <t>理论
工作量</t>
  </si>
  <si>
    <t>上机、实验(学时)</t>
    <phoneticPr fontId="1" type="noConversion"/>
  </si>
  <si>
    <t>认识实习(学时)</t>
  </si>
  <si>
    <t>毕业实习(学时)</t>
    <phoneticPr fontId="1" type="noConversion"/>
  </si>
  <si>
    <t>毕业论文(人)</t>
    <phoneticPr fontId="1" type="noConversion"/>
  </si>
  <si>
    <t>科技创新</t>
  </si>
  <si>
    <t>补助工作量</t>
    <phoneticPr fontId="1" type="noConversion"/>
  </si>
  <si>
    <t>课设</t>
    <phoneticPr fontId="1" type="noConversion"/>
  </si>
  <si>
    <t>补上一学年</t>
    <phoneticPr fontId="1" type="noConversion"/>
  </si>
  <si>
    <t>学业导师</t>
    <phoneticPr fontId="1" type="noConversion"/>
  </si>
  <si>
    <t>合计</t>
    <phoneticPr fontId="1" type="noConversion"/>
  </si>
  <si>
    <t>000310</t>
  </si>
  <si>
    <t>穆广杰</t>
  </si>
  <si>
    <t>000478</t>
  </si>
  <si>
    <t>朱有国</t>
  </si>
  <si>
    <t>000640</t>
  </si>
  <si>
    <t>张素勤</t>
  </si>
  <si>
    <t>000721</t>
  </si>
  <si>
    <t>白全礼</t>
  </si>
  <si>
    <t>001726</t>
  </si>
  <si>
    <t>涂玉华</t>
  </si>
  <si>
    <t>001740</t>
  </si>
  <si>
    <t>黄国轩</t>
  </si>
  <si>
    <t>001818</t>
  </si>
  <si>
    <t>李艳辉</t>
  </si>
  <si>
    <t>001851</t>
  </si>
  <si>
    <t>杨光</t>
  </si>
  <si>
    <t>001855</t>
  </si>
  <si>
    <t>刘春玲</t>
  </si>
  <si>
    <t>001889</t>
  </si>
  <si>
    <t>何凤霞</t>
  </si>
  <si>
    <t>001891</t>
  </si>
  <si>
    <t>张安忠</t>
  </si>
  <si>
    <t>001905</t>
  </si>
  <si>
    <t>杨富堂</t>
  </si>
  <si>
    <t>001918</t>
  </si>
  <si>
    <t>陈全森</t>
  </si>
  <si>
    <t>001948</t>
  </si>
  <si>
    <t>万举</t>
  </si>
  <si>
    <t>002051</t>
  </si>
  <si>
    <t>周明智</t>
  </si>
  <si>
    <t>002053</t>
  </si>
  <si>
    <t>蔡晓黎</t>
  </si>
  <si>
    <t>002059</t>
  </si>
  <si>
    <t>侯燕</t>
  </si>
  <si>
    <t>002114</t>
  </si>
  <si>
    <t>马桂兰</t>
    <phoneticPr fontId="1" type="noConversion"/>
  </si>
  <si>
    <t>002145</t>
  </si>
  <si>
    <t>薛贺香</t>
  </si>
  <si>
    <t>002162</t>
  </si>
  <si>
    <t>陈红海</t>
  </si>
  <si>
    <t>002171</t>
  </si>
  <si>
    <t>杨建云</t>
  </si>
  <si>
    <t>002189</t>
  </si>
  <si>
    <t>刘淑慧</t>
  </si>
  <si>
    <t>002196</t>
  </si>
  <si>
    <t>丁楠</t>
  </si>
  <si>
    <t>002219</t>
  </si>
  <si>
    <t>席雪红</t>
  </si>
  <si>
    <t>002234</t>
  </si>
  <si>
    <t>任金玲</t>
  </si>
  <si>
    <t>002235</t>
  </si>
  <si>
    <t>赵俊英</t>
  </si>
  <si>
    <t>002324</t>
  </si>
  <si>
    <t>张权辉</t>
  </si>
  <si>
    <t>002346</t>
  </si>
  <si>
    <t>刘党社</t>
  </si>
  <si>
    <t>002359</t>
  </si>
  <si>
    <t>米文通</t>
  </si>
  <si>
    <t>002360</t>
  </si>
  <si>
    <t>李建平</t>
  </si>
  <si>
    <t>002361</t>
  </si>
  <si>
    <t>任改玲</t>
  </si>
  <si>
    <t>002362</t>
  </si>
  <si>
    <t>郭正光</t>
  </si>
  <si>
    <t>002363</t>
  </si>
  <si>
    <t>李小鹤</t>
  </si>
  <si>
    <t>002367</t>
  </si>
  <si>
    <t>王岚</t>
  </si>
  <si>
    <t>002368</t>
  </si>
  <si>
    <t>刘森友</t>
  </si>
  <si>
    <t>002369</t>
  </si>
  <si>
    <t>陈钧</t>
  </si>
  <si>
    <t>002372</t>
  </si>
  <si>
    <t>张靖霞</t>
  </si>
  <si>
    <t>002374</t>
  </si>
  <si>
    <t>杨震</t>
  </si>
  <si>
    <t>002451</t>
  </si>
  <si>
    <t>张义柱</t>
  </si>
  <si>
    <t>002467</t>
  </si>
  <si>
    <t>贺书平</t>
  </si>
  <si>
    <t>002486</t>
  </si>
  <si>
    <t>程工</t>
  </si>
  <si>
    <t>002487</t>
  </si>
  <si>
    <t>杨波3</t>
  </si>
  <si>
    <t>002492</t>
  </si>
  <si>
    <t>郭鸿雁</t>
  </si>
  <si>
    <t>002524</t>
  </si>
  <si>
    <t>王泉泉</t>
  </si>
  <si>
    <t>002573</t>
  </si>
  <si>
    <t>肖平</t>
  </si>
  <si>
    <t>002596</t>
  </si>
  <si>
    <t>郝爱民</t>
  </si>
  <si>
    <t>002676</t>
  </si>
  <si>
    <t>屈波</t>
  </si>
  <si>
    <t>002694</t>
  </si>
  <si>
    <t>李雅丽</t>
  </si>
  <si>
    <t>002743</t>
  </si>
  <si>
    <t>马凌远</t>
  </si>
  <si>
    <t>002746</t>
  </si>
  <si>
    <t>于忠江</t>
  </si>
  <si>
    <t>002763</t>
  </si>
  <si>
    <t>李振宇</t>
  </si>
  <si>
    <t>002866</t>
  </si>
  <si>
    <t>王静娅</t>
  </si>
  <si>
    <t>002867</t>
  </si>
  <si>
    <t>柳海萍</t>
  </si>
  <si>
    <t>002902</t>
  </si>
  <si>
    <t>拜婷</t>
  </si>
  <si>
    <t>002998</t>
  </si>
  <si>
    <t>武琳昭</t>
  </si>
  <si>
    <t>003042</t>
  </si>
  <si>
    <t>陈中伟</t>
  </si>
  <si>
    <t>001697</t>
    <phoneticPr fontId="1" type="noConversion"/>
  </si>
  <si>
    <t>盛昌琴</t>
    <phoneticPr fontId="1" type="noConversion"/>
  </si>
  <si>
    <r>
      <t>0</t>
    </r>
    <r>
      <rPr>
        <sz val="10"/>
        <color theme="1"/>
        <rFont val="微软雅黑"/>
        <family val="2"/>
        <charset val="134"/>
      </rPr>
      <t>02236</t>
    </r>
    <phoneticPr fontId="1" type="noConversion"/>
  </si>
  <si>
    <t>何燕</t>
    <phoneticPr fontId="1" type="noConversion"/>
  </si>
  <si>
    <r>
      <t>0</t>
    </r>
    <r>
      <rPr>
        <sz val="10"/>
        <color theme="1"/>
        <rFont val="微软雅黑"/>
        <family val="2"/>
        <charset val="134"/>
      </rPr>
      <t>02438</t>
    </r>
    <phoneticPr fontId="1" type="noConversion"/>
  </si>
  <si>
    <t>冯登艳</t>
    <phoneticPr fontId="1" type="noConversion"/>
  </si>
  <si>
    <r>
      <t>0</t>
    </r>
    <r>
      <rPr>
        <sz val="10"/>
        <color theme="1"/>
        <rFont val="微软雅黑"/>
        <family val="2"/>
        <charset val="134"/>
      </rPr>
      <t>03046</t>
    </r>
    <phoneticPr fontId="1" type="noConversion"/>
  </si>
  <si>
    <t>岳超</t>
    <phoneticPr fontId="1" type="noConversion"/>
  </si>
  <si>
    <r>
      <t>0</t>
    </r>
    <r>
      <rPr>
        <sz val="10"/>
        <color theme="1"/>
        <rFont val="微软雅黑"/>
        <family val="2"/>
        <charset val="134"/>
      </rPr>
      <t>02347</t>
    </r>
    <phoneticPr fontId="1" type="noConversion"/>
  </si>
  <si>
    <t>张金华</t>
    <phoneticPr fontId="1" type="noConversion"/>
  </si>
  <si>
    <r>
      <t>0</t>
    </r>
    <r>
      <rPr>
        <sz val="10"/>
        <color theme="1"/>
        <rFont val="微软雅黑"/>
        <family val="2"/>
        <charset val="134"/>
      </rPr>
      <t>02507</t>
    </r>
    <phoneticPr fontId="1" type="noConversion"/>
  </si>
  <si>
    <t>高发</t>
    <phoneticPr fontId="1" type="noConversion"/>
  </si>
  <si>
    <r>
      <t>0</t>
    </r>
    <r>
      <rPr>
        <sz val="10"/>
        <color theme="1"/>
        <rFont val="微软雅黑"/>
        <family val="2"/>
        <charset val="134"/>
      </rPr>
      <t>03057</t>
    </r>
    <phoneticPr fontId="1" type="noConversion"/>
  </si>
  <si>
    <t>常阿平</t>
    <phoneticPr fontId="1" type="noConversion"/>
  </si>
  <si>
    <t>002328</t>
    <phoneticPr fontId="1" type="noConversion"/>
  </si>
  <si>
    <t>陈梦筱</t>
    <phoneticPr fontId="1" type="noConversion"/>
  </si>
  <si>
    <t>002370</t>
    <phoneticPr fontId="1" type="noConversion"/>
  </si>
  <si>
    <t>郭卫东</t>
    <phoneticPr fontId="1" type="noConversion"/>
  </si>
  <si>
    <t>002371</t>
    <phoneticPr fontId="1" type="noConversion"/>
  </si>
  <si>
    <t>李鹏</t>
    <phoneticPr fontId="1" type="noConversion"/>
  </si>
  <si>
    <t>郭锐</t>
    <phoneticPr fontId="1" type="noConversion"/>
  </si>
  <si>
    <t>000750</t>
    <phoneticPr fontId="1" type="noConversion"/>
  </si>
  <si>
    <t>石培哲</t>
    <phoneticPr fontId="1" type="noConversion"/>
  </si>
  <si>
    <t>001628</t>
    <phoneticPr fontId="1" type="noConversion"/>
  </si>
  <si>
    <t>贺琼</t>
    <phoneticPr fontId="1" type="noConversion"/>
  </si>
  <si>
    <t>000690</t>
    <phoneticPr fontId="1" type="noConversion"/>
  </si>
  <si>
    <t>朱杰堂</t>
    <phoneticPr fontId="1" type="noConversion"/>
  </si>
  <si>
    <t>王广明</t>
    <phoneticPr fontId="1" type="noConversion"/>
  </si>
  <si>
    <t>003005</t>
  </si>
  <si>
    <t>叶静</t>
  </si>
  <si>
    <t>001692</t>
  </si>
  <si>
    <t>王国保</t>
  </si>
  <si>
    <t>002141</t>
  </si>
  <si>
    <t>范德中</t>
  </si>
  <si>
    <t>002718</t>
  </si>
  <si>
    <t>马威</t>
  </si>
  <si>
    <t>指导论文17本</t>
    <phoneticPr fontId="1" type="noConversion"/>
  </si>
  <si>
    <t>毕业论文1人延迟</t>
    <phoneticPr fontId="1" type="noConversion"/>
  </si>
  <si>
    <t>毕业论文延迟1人</t>
    <phoneticPr fontId="1" type="noConversion"/>
  </si>
  <si>
    <t>延期2人</t>
    <phoneticPr fontId="1" type="noConversion"/>
  </si>
  <si>
    <t>从侯燕处转22.4</t>
    <phoneticPr fontId="1" type="noConversion"/>
  </si>
  <si>
    <t>转给陈红海22.4</t>
    <phoneticPr fontId="1" type="noConversion"/>
  </si>
  <si>
    <t>最新合计结果</t>
    <phoneticPr fontId="1" type="noConversion"/>
  </si>
  <si>
    <t>补上学年80.46中朱有国20.46，郭正光20、万举20、张义柱20</t>
    <phoneticPr fontId="1" type="noConversion"/>
  </si>
  <si>
    <t xml:space="preserve">  从陈中伟处转学业导师30.8</t>
    <phoneticPr fontId="1" type="noConversion"/>
  </si>
  <si>
    <t>从涂老师处转33.6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</si>
</sst>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.00_);\(0.00\)"/>
    <numFmt numFmtId="178" formatCode="0_ "/>
  </numFmts>
  <fonts count="1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family val="3"/>
      <charset val="134"/>
    </font>
    <font>
      <sz val="10"/>
      <color theme="1"/>
      <name val="微软雅黑"/>
      <charset val="134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0"/>
      <color rgb="FFFF0000"/>
      <name val="微软雅黑"/>
      <charset val="134"/>
    </font>
    <font>
      <sz val="10"/>
      <color rgb="FFFF0000"/>
      <name val="微软雅黑"/>
      <family val="2"/>
      <charset val="134"/>
    </font>
    <font>
      <sz val="10"/>
      <color rgb="FFFF0000"/>
      <name val="宋体"/>
      <family val="2"/>
      <charset val="134"/>
    </font>
    <font>
      <sz val="11"/>
      <color rgb="FFFF0000"/>
      <name val="宋体"/>
      <family val="3"/>
      <charset val="134"/>
      <scheme val="minor"/>
    </font>
    <font>
      <sz val="10"/>
      <color rgb="FF00B050"/>
      <name val="微软雅黑"/>
      <charset val="134"/>
    </font>
    <font>
      <sz val="11"/>
      <color rgb="FF00B050"/>
      <name val="宋体"/>
      <family val="2"/>
      <charset val="134"/>
      <scheme val="minor"/>
    </font>
    <font>
      <sz val="10"/>
      <color rgb="FF00B050"/>
      <name val="微软雅黑"/>
      <family val="2"/>
      <charset val="134"/>
    </font>
    <font>
      <sz val="11"/>
      <color rgb="FF00B05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1">
      <alignment vertical="center"/>
    </xf>
    <xf numFmtId="0" fontId="2" fillId="2" borderId="0" xfId="1" applyFill="1">
      <alignment vertical="center"/>
    </xf>
    <xf numFmtId="0" fontId="0" fillId="0" borderId="0" xfId="0" applyBorder="1">
      <alignment vertical="center"/>
    </xf>
    <xf numFmtId="0" fontId="0" fillId="0" borderId="4" xfId="0" applyBorder="1">
      <alignment vertical="center"/>
    </xf>
    <xf numFmtId="0" fontId="3" fillId="0" borderId="5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6" xfId="1" applyNumberFormat="1" applyFont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horizontal="center" vertical="center" wrapText="1"/>
    </xf>
    <xf numFmtId="0" fontId="5" fillId="0" borderId="6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49" fontId="6" fillId="0" borderId="1" xfId="0" quotePrefix="1" applyNumberFormat="1" applyFont="1" applyBorder="1" applyAlignment="1">
      <alignment horizontal="left" vertical="center"/>
    </xf>
    <xf numFmtId="0" fontId="6" fillId="0" borderId="1" xfId="0" quotePrefix="1" applyFont="1" applyBorder="1" applyAlignment="1">
      <alignment horizontal="left" vertical="center"/>
    </xf>
    <xf numFmtId="2" fontId="6" fillId="3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177" fontId="7" fillId="3" borderId="1" xfId="0" applyNumberFormat="1" applyFont="1" applyFill="1" applyBorder="1">
      <alignment vertical="center"/>
    </xf>
    <xf numFmtId="0" fontId="0" fillId="0" borderId="2" xfId="0" applyBorder="1">
      <alignment vertical="center"/>
    </xf>
    <xf numFmtId="2" fontId="0" fillId="0" borderId="0" xfId="0" applyNumberFormat="1">
      <alignment vertical="center"/>
    </xf>
    <xf numFmtId="0" fontId="6" fillId="0" borderId="1" xfId="0" applyFont="1" applyBorder="1" applyAlignment="1"/>
    <xf numFmtId="177" fontId="8" fillId="3" borderId="1" xfId="0" applyNumberFormat="1" applyFont="1" applyFill="1" applyBorder="1">
      <alignment vertical="center"/>
    </xf>
    <xf numFmtId="0" fontId="0" fillId="0" borderId="1" xfId="0" applyFill="1" applyBorder="1">
      <alignment vertical="center"/>
    </xf>
    <xf numFmtId="49" fontId="8" fillId="0" borderId="1" xfId="0" quotePrefix="1" applyNumberFormat="1" applyFont="1" applyBorder="1" applyAlignment="1">
      <alignment horizontal="left" vertical="center"/>
    </xf>
    <xf numFmtId="0" fontId="8" fillId="0" borderId="1" xfId="0" quotePrefix="1" applyFont="1" applyBorder="1" applyAlignment="1">
      <alignment horizontal="left" vertical="center"/>
    </xf>
    <xf numFmtId="2" fontId="8" fillId="3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/>
    </xf>
    <xf numFmtId="0" fontId="9" fillId="0" borderId="1" xfId="0" applyFont="1" applyFill="1" applyBorder="1">
      <alignment vertical="center"/>
    </xf>
    <xf numFmtId="176" fontId="9" fillId="0" borderId="1" xfId="0" applyNumberFormat="1" applyFont="1" applyBorder="1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176" fontId="9" fillId="0" borderId="0" xfId="0" applyNumberFormat="1" applyFont="1">
      <alignment vertical="center"/>
    </xf>
    <xf numFmtId="49" fontId="7" fillId="0" borderId="1" xfId="0" applyNumberFormat="1" applyFont="1" applyBorder="1" applyAlignment="1">
      <alignment horizontal="left" vertical="center"/>
    </xf>
    <xf numFmtId="176" fontId="0" fillId="0" borderId="0" xfId="0" applyNumberFormat="1">
      <alignment vertical="center"/>
    </xf>
    <xf numFmtId="0" fontId="7" fillId="0" borderId="1" xfId="0" applyFont="1" applyBorder="1">
      <alignment vertical="center"/>
    </xf>
    <xf numFmtId="49" fontId="11" fillId="0" borderId="1" xfId="0" quotePrefix="1" applyNumberFormat="1" applyFont="1" applyBorder="1" applyAlignment="1">
      <alignment horizontal="left" vertical="center"/>
    </xf>
    <xf numFmtId="0" fontId="11" fillId="0" borderId="1" xfId="0" quotePrefix="1" applyFont="1" applyBorder="1" applyAlignment="1">
      <alignment horizontal="left" vertical="center"/>
    </xf>
    <xf numFmtId="2" fontId="11" fillId="3" borderId="1" xfId="0" applyNumberFormat="1" applyFont="1" applyFill="1" applyBorder="1" applyAlignment="1">
      <alignment horizontal="center" vertical="center"/>
    </xf>
    <xf numFmtId="176" fontId="10" fillId="0" borderId="1" xfId="0" applyNumberFormat="1" applyFont="1" applyBorder="1">
      <alignment vertical="center"/>
    </xf>
    <xf numFmtId="0" fontId="10" fillId="0" borderId="1" xfId="0" applyFont="1" applyBorder="1">
      <alignment vertical="center"/>
    </xf>
    <xf numFmtId="177" fontId="12" fillId="3" borderId="1" xfId="0" applyNumberFormat="1" applyFont="1" applyFill="1" applyBorder="1">
      <alignment vertical="center"/>
    </xf>
    <xf numFmtId="0" fontId="10" fillId="0" borderId="2" xfId="0" applyFont="1" applyBorder="1">
      <alignment vertical="center"/>
    </xf>
    <xf numFmtId="2" fontId="10" fillId="0" borderId="0" xfId="0" applyNumberFormat="1" applyFont="1">
      <alignment vertical="center"/>
    </xf>
    <xf numFmtId="0" fontId="10" fillId="0" borderId="0" xfId="0" applyFont="1">
      <alignment vertical="center"/>
    </xf>
    <xf numFmtId="49" fontId="12" fillId="0" borderId="1" xfId="0" applyNumberFormat="1" applyFont="1" applyBorder="1" applyAlignment="1">
      <alignment horizontal="left" vertical="center"/>
    </xf>
    <xf numFmtId="0" fontId="10" fillId="0" borderId="1" xfId="0" applyFont="1" applyFill="1" applyBorder="1">
      <alignment vertical="center"/>
    </xf>
    <xf numFmtId="0" fontId="13" fillId="0" borderId="1" xfId="1" applyNumberFormat="1" applyFont="1" applyFill="1" applyBorder="1" applyAlignment="1">
      <alignment horizontal="center" vertical="center" wrapText="1"/>
    </xf>
    <xf numFmtId="2" fontId="14" fillId="0" borderId="0" xfId="0" applyNumberFormat="1" applyFont="1" applyBorder="1">
      <alignment vertical="center"/>
    </xf>
    <xf numFmtId="49" fontId="15" fillId="0" borderId="1" xfId="0" quotePrefix="1" applyNumberFormat="1" applyFont="1" applyBorder="1" applyAlignment="1">
      <alignment horizontal="left" vertical="center"/>
    </xf>
    <xf numFmtId="0" fontId="15" fillId="0" borderId="1" xfId="0" quotePrefix="1" applyFont="1" applyBorder="1" applyAlignment="1">
      <alignment horizontal="left" vertical="center"/>
    </xf>
    <xf numFmtId="2" fontId="15" fillId="3" borderId="1" xfId="0" applyNumberFormat="1" applyFont="1" applyFill="1" applyBorder="1" applyAlignment="1">
      <alignment horizontal="center" vertical="center"/>
    </xf>
    <xf numFmtId="176" fontId="16" fillId="0" borderId="1" xfId="0" applyNumberFormat="1" applyFont="1" applyBorder="1">
      <alignment vertical="center"/>
    </xf>
    <xf numFmtId="0" fontId="16" fillId="0" borderId="1" xfId="0" applyFont="1" applyBorder="1">
      <alignment vertical="center"/>
    </xf>
    <xf numFmtId="177" fontId="17" fillId="3" borderId="1" xfId="0" applyNumberFormat="1" applyFont="1" applyFill="1" applyBorder="1">
      <alignment vertical="center"/>
    </xf>
    <xf numFmtId="0" fontId="16" fillId="0" borderId="2" xfId="0" applyFont="1" applyBorder="1">
      <alignment vertical="center"/>
    </xf>
    <xf numFmtId="2" fontId="18" fillId="0" borderId="0" xfId="0" applyNumberFormat="1" applyFont="1" applyBorder="1">
      <alignment vertical="center"/>
    </xf>
    <xf numFmtId="2" fontId="16" fillId="0" borderId="0" xfId="0" applyNumberFormat="1" applyFont="1">
      <alignment vertical="center"/>
    </xf>
    <xf numFmtId="0" fontId="16" fillId="0" borderId="0" xfId="0" applyFont="1">
      <alignment vertical="center"/>
    </xf>
    <xf numFmtId="178" fontId="10" fillId="0" borderId="1" xfId="0" applyNumberFormat="1" applyFont="1" applyBorder="1">
      <alignment vertical="center"/>
    </xf>
    <xf numFmtId="0" fontId="2" fillId="2" borderId="1" xfId="1" applyNumberFormat="1" applyFill="1" applyBorder="1" applyAlignment="1">
      <alignment horizontal="center" vertical="center"/>
    </xf>
    <xf numFmtId="0" fontId="2" fillId="2" borderId="2" xfId="1" applyNumberFormat="1" applyFill="1" applyBorder="1" applyAlignment="1">
      <alignment horizontal="center" vertical="center"/>
    </xf>
    <xf numFmtId="0" fontId="2" fillId="2" borderId="3" xfId="1" applyNumberForma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9"/>
  <sheetViews>
    <sheetView tabSelected="1" workbookViewId="0">
      <pane ySplit="2" topLeftCell="A33" activePane="bottomLeft" state="frozen"/>
      <selection pane="bottomLeft" activeCell="N62" sqref="N62"/>
    </sheetView>
  </sheetViews>
  <sheetFormatPr defaultRowHeight="14.4"/>
  <cols>
    <col min="1" max="1" width="8" customWidth="1"/>
    <col min="2" max="2" width="8.33203125" customWidth="1"/>
    <col min="4" max="4" width="8.33203125" customWidth="1"/>
    <col min="5" max="5" width="5.6640625" customWidth="1"/>
    <col min="8" max="8" width="5.88671875" customWidth="1"/>
    <col min="9" max="9" width="5.6640625" customWidth="1"/>
    <col min="10" max="10" width="6.44140625" customWidth="1"/>
    <col min="11" max="11" width="9.5546875" customWidth="1"/>
    <col min="12" max="12" width="7.6640625" customWidth="1"/>
    <col min="13" max="13" width="6.44140625" customWidth="1"/>
    <col min="14" max="14" width="14.33203125" customWidth="1"/>
    <col min="15" max="15" width="7.21875" customWidth="1"/>
    <col min="16" max="16" width="6.77734375" customWidth="1"/>
    <col min="17" max="17" width="6.77734375" style="45" customWidth="1"/>
    <col min="18" max="18" width="8" customWidth="1"/>
  </cols>
  <sheetData>
    <row r="1" spans="1:19">
      <c r="A1" s="1"/>
      <c r="B1" s="1"/>
      <c r="C1" s="61" t="s">
        <v>0</v>
      </c>
      <c r="D1" s="61"/>
      <c r="E1" s="2"/>
      <c r="F1" s="61" t="s">
        <v>1</v>
      </c>
      <c r="G1" s="61"/>
      <c r="H1" s="2"/>
      <c r="I1" s="62" t="s">
        <v>2</v>
      </c>
      <c r="J1" s="63"/>
      <c r="K1" s="63"/>
      <c r="L1" s="63"/>
      <c r="M1" s="63"/>
      <c r="N1" s="3"/>
      <c r="O1" s="4"/>
    </row>
    <row r="2" spans="1:19" ht="48">
      <c r="A2" s="5" t="s">
        <v>3</v>
      </c>
      <c r="B2" s="6" t="s">
        <v>4</v>
      </c>
      <c r="C2" s="7" t="s">
        <v>5</v>
      </c>
      <c r="D2" s="8" t="s">
        <v>6</v>
      </c>
      <c r="E2" s="9"/>
      <c r="F2" s="9" t="s">
        <v>5</v>
      </c>
      <c r="G2" s="8" t="s">
        <v>6</v>
      </c>
      <c r="H2" s="9"/>
      <c r="I2" s="10" t="s">
        <v>7</v>
      </c>
      <c r="J2" s="10" t="s">
        <v>8</v>
      </c>
      <c r="K2" s="11" t="s">
        <v>9</v>
      </c>
      <c r="L2" s="10" t="s">
        <v>10</v>
      </c>
      <c r="M2" s="12" t="s">
        <v>11</v>
      </c>
      <c r="N2" s="13" t="s">
        <v>12</v>
      </c>
      <c r="O2" s="13" t="s">
        <v>13</v>
      </c>
      <c r="P2" s="13" t="s">
        <v>14</v>
      </c>
      <c r="Q2" s="48" t="s">
        <v>170</v>
      </c>
      <c r="R2" s="13" t="s">
        <v>15</v>
      </c>
    </row>
    <row r="3" spans="1:19" ht="15">
      <c r="A3" s="14" t="s">
        <v>16</v>
      </c>
      <c r="B3" s="15" t="s">
        <v>17</v>
      </c>
      <c r="C3" s="16">
        <v>96</v>
      </c>
      <c r="D3" s="17">
        <v>29.71</v>
      </c>
      <c r="E3" s="18"/>
      <c r="F3" s="19">
        <v>194.8</v>
      </c>
      <c r="G3" s="17">
        <f>82.29-54</f>
        <v>28.290000000000006</v>
      </c>
      <c r="H3" s="18"/>
      <c r="I3" s="18"/>
      <c r="J3" s="18"/>
      <c r="K3" s="18"/>
      <c r="L3" s="17"/>
      <c r="M3" s="18"/>
      <c r="N3" s="18"/>
      <c r="O3" s="20"/>
      <c r="P3" s="18"/>
      <c r="Q3" s="49">
        <f>SUM(C3:P3)</f>
        <v>348.8</v>
      </c>
      <c r="R3" s="21">
        <f>SUM(C3,D3,F3,G3)</f>
        <v>348.8</v>
      </c>
    </row>
    <row r="4" spans="1:19" ht="15">
      <c r="A4" s="14" t="s">
        <v>18</v>
      </c>
      <c r="B4" s="15" t="s">
        <v>19</v>
      </c>
      <c r="C4" s="16">
        <v>200</v>
      </c>
      <c r="D4" s="17"/>
      <c r="E4" s="18"/>
      <c r="F4" s="19">
        <v>291.2</v>
      </c>
      <c r="G4" s="17">
        <v>22.03</v>
      </c>
      <c r="H4" s="18"/>
      <c r="I4" s="18"/>
      <c r="J4" s="18">
        <v>24</v>
      </c>
      <c r="K4" s="18">
        <v>84</v>
      </c>
      <c r="L4" s="17"/>
      <c r="M4" s="18"/>
      <c r="N4" s="18"/>
      <c r="O4" s="20">
        <v>20.46</v>
      </c>
      <c r="P4" s="18">
        <v>30.8</v>
      </c>
      <c r="Q4" s="49">
        <f t="shared" ref="Q4:Q67" si="0">SUM(C4:P4)</f>
        <v>672.49</v>
      </c>
      <c r="R4" s="21">
        <v>795.49</v>
      </c>
      <c r="S4" t="s">
        <v>171</v>
      </c>
    </row>
    <row r="5" spans="1:19" ht="15">
      <c r="A5" s="14" t="s">
        <v>20</v>
      </c>
      <c r="B5" s="15" t="s">
        <v>21</v>
      </c>
      <c r="C5" s="16">
        <v>144</v>
      </c>
      <c r="D5" s="17"/>
      <c r="E5" s="18"/>
      <c r="F5" s="19">
        <v>72</v>
      </c>
      <c r="G5" s="17"/>
      <c r="H5" s="18"/>
      <c r="I5" s="18"/>
      <c r="J5" s="18">
        <v>24</v>
      </c>
      <c r="K5" s="18">
        <v>91</v>
      </c>
      <c r="L5" s="17"/>
      <c r="M5" s="18"/>
      <c r="N5" s="18"/>
      <c r="O5" s="20"/>
      <c r="P5" s="18">
        <v>28.7</v>
      </c>
      <c r="Q5" s="49">
        <f t="shared" si="0"/>
        <v>359.7</v>
      </c>
      <c r="R5" s="21">
        <f>SUM(C5,F5,J5,K5,P5)</f>
        <v>359.7</v>
      </c>
    </row>
    <row r="6" spans="1:19" ht="15">
      <c r="A6" s="22" t="s">
        <v>22</v>
      </c>
      <c r="B6" s="22" t="s">
        <v>23</v>
      </c>
      <c r="C6" s="16">
        <v>10.8</v>
      </c>
      <c r="D6" s="17"/>
      <c r="E6" s="18"/>
      <c r="F6" s="23">
        <v>0</v>
      </c>
      <c r="G6" s="17"/>
      <c r="H6" s="18"/>
      <c r="I6" s="18"/>
      <c r="J6" s="18"/>
      <c r="K6" s="18"/>
      <c r="L6" s="17"/>
      <c r="M6" s="18"/>
      <c r="N6" s="18"/>
      <c r="O6" s="20"/>
      <c r="P6" s="18"/>
      <c r="Q6" s="49">
        <f t="shared" si="0"/>
        <v>10.8</v>
      </c>
      <c r="R6" s="21">
        <f>SUM(C6)</f>
        <v>10.8</v>
      </c>
    </row>
    <row r="7" spans="1:19" ht="15">
      <c r="A7" s="14" t="s">
        <v>24</v>
      </c>
      <c r="B7" s="15" t="s">
        <v>25</v>
      </c>
      <c r="C7" s="16">
        <v>51.2</v>
      </c>
      <c r="D7" s="17"/>
      <c r="E7" s="18"/>
      <c r="F7" s="19">
        <v>0</v>
      </c>
      <c r="G7" s="17">
        <v>26.06</v>
      </c>
      <c r="H7" s="18"/>
      <c r="I7" s="18">
        <v>48</v>
      </c>
      <c r="J7" s="18">
        <v>16</v>
      </c>
      <c r="K7" s="18">
        <v>56</v>
      </c>
      <c r="L7" s="17"/>
      <c r="M7" s="18">
        <v>50</v>
      </c>
      <c r="N7" s="18"/>
      <c r="O7" s="20"/>
      <c r="P7" s="24">
        <v>62.3</v>
      </c>
      <c r="Q7" s="49">
        <f t="shared" si="0"/>
        <v>309.56</v>
      </c>
      <c r="R7" s="21">
        <f>SUM(C7,G7,I7,J7,K7,M7,O7,P7)</f>
        <v>309.56</v>
      </c>
    </row>
    <row r="8" spans="1:19" ht="15">
      <c r="A8" s="14" t="s">
        <v>26</v>
      </c>
      <c r="B8" s="15" t="s">
        <v>27</v>
      </c>
      <c r="C8" s="16">
        <v>131.19999999999999</v>
      </c>
      <c r="D8" s="17">
        <v>13.26</v>
      </c>
      <c r="E8" s="18"/>
      <c r="F8" s="19">
        <v>104</v>
      </c>
      <c r="G8" s="17">
        <v>7.31</v>
      </c>
      <c r="H8" s="18"/>
      <c r="I8" s="18">
        <v>28.8</v>
      </c>
      <c r="J8" s="18">
        <v>38</v>
      </c>
      <c r="K8" s="18">
        <v>133</v>
      </c>
      <c r="L8" s="17"/>
      <c r="M8" s="18"/>
      <c r="N8" s="18"/>
      <c r="O8" s="20"/>
      <c r="P8" s="18">
        <v>92.4</v>
      </c>
      <c r="Q8" s="49">
        <f t="shared" si="0"/>
        <v>547.97</v>
      </c>
      <c r="R8" s="21">
        <f>SUM(C8,D8,F8,G8,I8,J8,K8,P8)</f>
        <v>547.97</v>
      </c>
    </row>
    <row r="9" spans="1:19" ht="15">
      <c r="A9" s="14" t="s">
        <v>28</v>
      </c>
      <c r="B9" s="15" t="s">
        <v>29</v>
      </c>
      <c r="C9" s="16">
        <v>136</v>
      </c>
      <c r="D9" s="17"/>
      <c r="E9" s="18"/>
      <c r="F9" s="19">
        <v>200</v>
      </c>
      <c r="G9" s="17"/>
      <c r="H9" s="18"/>
      <c r="I9" s="18"/>
      <c r="J9" s="18">
        <v>24</v>
      </c>
      <c r="K9" s="18">
        <v>84</v>
      </c>
      <c r="L9" s="17"/>
      <c r="M9" s="18"/>
      <c r="N9" s="18"/>
      <c r="O9" s="20"/>
      <c r="P9" s="18"/>
      <c r="Q9" s="49">
        <f t="shared" si="0"/>
        <v>444</v>
      </c>
      <c r="R9" s="21">
        <f>SUM(C9,F9,J9,K9)</f>
        <v>444</v>
      </c>
    </row>
    <row r="10" spans="1:19" ht="15">
      <c r="A10" s="14" t="s">
        <v>30</v>
      </c>
      <c r="B10" s="15" t="s">
        <v>31</v>
      </c>
      <c r="C10" s="16">
        <v>337.2</v>
      </c>
      <c r="D10" s="17"/>
      <c r="E10" s="18"/>
      <c r="F10" s="19">
        <v>0</v>
      </c>
      <c r="G10" s="17"/>
      <c r="H10" s="18"/>
      <c r="I10" s="18"/>
      <c r="J10" s="18">
        <v>16</v>
      </c>
      <c r="K10" s="18">
        <v>56</v>
      </c>
      <c r="L10" s="17">
        <v>7</v>
      </c>
      <c r="M10" s="18"/>
      <c r="N10" s="18"/>
      <c r="O10" s="20"/>
      <c r="P10" s="18">
        <v>32.200000000000003</v>
      </c>
      <c r="Q10" s="49">
        <f t="shared" si="0"/>
        <v>448.4</v>
      </c>
      <c r="R10" s="21">
        <f>SUM(C10,J10,K10,L10,P10)</f>
        <v>448.4</v>
      </c>
    </row>
    <row r="11" spans="1:19" ht="15">
      <c r="A11" s="14" t="s">
        <v>32</v>
      </c>
      <c r="B11" s="15" t="s">
        <v>33</v>
      </c>
      <c r="C11" s="16">
        <v>295.2</v>
      </c>
      <c r="D11" s="17"/>
      <c r="E11" s="18"/>
      <c r="F11" s="19">
        <v>53.2</v>
      </c>
      <c r="G11" s="17"/>
      <c r="H11" s="18"/>
      <c r="I11" s="18">
        <v>64</v>
      </c>
      <c r="J11" s="18">
        <v>20</v>
      </c>
      <c r="K11" s="18">
        <v>70</v>
      </c>
      <c r="L11" s="17">
        <v>7</v>
      </c>
      <c r="M11" s="18">
        <v>25</v>
      </c>
      <c r="N11" s="18"/>
      <c r="O11" s="20"/>
      <c r="P11" s="24">
        <v>60.2</v>
      </c>
      <c r="Q11" s="49">
        <f t="shared" si="0"/>
        <v>594.6</v>
      </c>
      <c r="R11" s="21">
        <f>SUM(C11,F11,J11,K11,L11,M11,P11)</f>
        <v>530.6</v>
      </c>
    </row>
    <row r="12" spans="1:19" ht="15">
      <c r="A12" s="14" t="s">
        <v>34</v>
      </c>
      <c r="B12" s="15" t="s">
        <v>35</v>
      </c>
      <c r="C12" s="16">
        <v>104</v>
      </c>
      <c r="D12" s="17"/>
      <c r="E12" s="18"/>
      <c r="F12" s="19">
        <v>144</v>
      </c>
      <c r="G12" s="17"/>
      <c r="H12" s="18"/>
      <c r="I12" s="18"/>
      <c r="J12" s="18">
        <v>24</v>
      </c>
      <c r="K12" s="18">
        <v>84</v>
      </c>
      <c r="L12" s="17"/>
      <c r="M12" s="18"/>
      <c r="N12" s="18"/>
      <c r="O12" s="20"/>
      <c r="P12" s="18"/>
      <c r="Q12" s="49">
        <f t="shared" si="0"/>
        <v>356</v>
      </c>
      <c r="R12" s="21">
        <f>SUM(C12,F12,J12,K12)</f>
        <v>356</v>
      </c>
    </row>
    <row r="13" spans="1:19" ht="15">
      <c r="A13" s="14" t="s">
        <v>36</v>
      </c>
      <c r="B13" s="15" t="s">
        <v>37</v>
      </c>
      <c r="C13" s="16">
        <v>96</v>
      </c>
      <c r="D13" s="17"/>
      <c r="E13" s="18"/>
      <c r="F13" s="19">
        <v>300.48</v>
      </c>
      <c r="G13" s="17"/>
      <c r="H13" s="18"/>
      <c r="I13" s="18"/>
      <c r="J13" s="18">
        <v>24</v>
      </c>
      <c r="K13" s="18">
        <v>84</v>
      </c>
      <c r="L13" s="17"/>
      <c r="M13" s="18"/>
      <c r="N13" s="18"/>
      <c r="O13" s="20"/>
      <c r="P13" s="18"/>
      <c r="Q13" s="49">
        <f t="shared" si="0"/>
        <v>504.48</v>
      </c>
      <c r="R13" s="21">
        <f>SUM(C13,F13,J13,K13)</f>
        <v>504.48</v>
      </c>
    </row>
    <row r="14" spans="1:19" ht="15">
      <c r="A14" s="14" t="s">
        <v>38</v>
      </c>
      <c r="B14" s="15" t="s">
        <v>39</v>
      </c>
      <c r="C14" s="16">
        <v>183.2</v>
      </c>
      <c r="D14" s="17"/>
      <c r="E14" s="18"/>
      <c r="F14" s="19">
        <v>179.2</v>
      </c>
      <c r="G14" s="17"/>
      <c r="H14" s="18"/>
      <c r="I14" s="18">
        <v>30</v>
      </c>
      <c r="J14" s="18">
        <v>24</v>
      </c>
      <c r="K14" s="18">
        <v>84</v>
      </c>
      <c r="L14" s="17">
        <v>7</v>
      </c>
      <c r="M14" s="18"/>
      <c r="N14" s="18"/>
      <c r="O14" s="20"/>
      <c r="P14" s="18"/>
      <c r="Q14" s="49">
        <f t="shared" si="0"/>
        <v>507.4</v>
      </c>
      <c r="R14" s="21">
        <f>SUM(J14,K14,C14,F14,I14,L14)</f>
        <v>507.4</v>
      </c>
    </row>
    <row r="15" spans="1:19" ht="15">
      <c r="A15" s="14" t="s">
        <v>40</v>
      </c>
      <c r="B15" s="15" t="s">
        <v>41</v>
      </c>
      <c r="C15" s="16">
        <v>119.2</v>
      </c>
      <c r="D15" s="17"/>
      <c r="E15" s="18"/>
      <c r="F15" s="19">
        <v>138</v>
      </c>
      <c r="G15" s="17">
        <f>45+23.77</f>
        <v>68.77</v>
      </c>
      <c r="H15" s="18"/>
      <c r="I15" s="18"/>
      <c r="J15" s="41">
        <v>18</v>
      </c>
      <c r="K15" s="41">
        <v>63</v>
      </c>
      <c r="L15" s="17"/>
      <c r="M15" s="18"/>
      <c r="N15" s="18">
        <v>108.8</v>
      </c>
      <c r="O15" s="20"/>
      <c r="P15" s="18">
        <v>27.3</v>
      </c>
      <c r="Q15" s="49">
        <f t="shared" si="0"/>
        <v>543.06999999999994</v>
      </c>
      <c r="R15" s="21">
        <f>SUM(C15,F15,G15,N15,P15)</f>
        <v>462.07</v>
      </c>
    </row>
    <row r="16" spans="1:19" ht="15">
      <c r="A16" s="14" t="s">
        <v>42</v>
      </c>
      <c r="B16" s="15" t="s">
        <v>43</v>
      </c>
      <c r="C16" s="16">
        <v>136</v>
      </c>
      <c r="D16" s="17"/>
      <c r="E16" s="18"/>
      <c r="F16" s="19">
        <v>88.4</v>
      </c>
      <c r="G16" s="17"/>
      <c r="H16" s="18"/>
      <c r="I16" s="18"/>
      <c r="J16" s="18">
        <v>22</v>
      </c>
      <c r="K16" s="18">
        <v>77</v>
      </c>
      <c r="L16" s="17">
        <v>14</v>
      </c>
      <c r="M16" s="18">
        <v>50</v>
      </c>
      <c r="N16" s="18">
        <v>182.4</v>
      </c>
      <c r="O16" s="20">
        <v>20</v>
      </c>
      <c r="P16" s="24">
        <v>68.599999999999994</v>
      </c>
      <c r="Q16" s="49">
        <f t="shared" si="0"/>
        <v>658.4</v>
      </c>
      <c r="R16" s="21">
        <v>638.4</v>
      </c>
    </row>
    <row r="17" spans="1:21" ht="15">
      <c r="A17" s="14" t="s">
        <v>44</v>
      </c>
      <c r="B17" s="15" t="s">
        <v>45</v>
      </c>
      <c r="C17" s="16">
        <v>182.4</v>
      </c>
      <c r="D17" s="17">
        <v>50.86</v>
      </c>
      <c r="E17" s="18"/>
      <c r="F17" s="19">
        <v>289.8</v>
      </c>
      <c r="G17" s="17">
        <f>24+55.88</f>
        <v>79.88</v>
      </c>
      <c r="H17" s="18"/>
      <c r="I17" s="18"/>
      <c r="J17" s="18">
        <v>16</v>
      </c>
      <c r="K17" s="18">
        <v>56</v>
      </c>
      <c r="L17" s="17"/>
      <c r="M17" s="18"/>
      <c r="N17" s="18"/>
      <c r="O17" s="20"/>
      <c r="P17" s="18"/>
      <c r="Q17" s="49">
        <f t="shared" si="0"/>
        <v>674.93999999999994</v>
      </c>
      <c r="R17" s="21">
        <f>SUM(C17,D17,F17,G17,J17,K17)</f>
        <v>674.93999999999994</v>
      </c>
    </row>
    <row r="18" spans="1:21" ht="15">
      <c r="A18" s="14" t="s">
        <v>46</v>
      </c>
      <c r="B18" s="15" t="s">
        <v>47</v>
      </c>
      <c r="C18" s="16">
        <v>96</v>
      </c>
      <c r="D18" s="17"/>
      <c r="E18" s="18"/>
      <c r="F18" s="19">
        <v>238</v>
      </c>
      <c r="G18" s="17"/>
      <c r="H18" s="18"/>
      <c r="I18" s="18"/>
      <c r="J18" s="18"/>
      <c r="K18" s="18"/>
      <c r="L18" s="17"/>
      <c r="M18" s="18"/>
      <c r="N18" s="18">
        <v>65.599999999999994</v>
      </c>
      <c r="O18" s="20"/>
      <c r="P18" s="18">
        <v>29.4</v>
      </c>
      <c r="Q18" s="49">
        <f t="shared" si="0"/>
        <v>429</v>
      </c>
      <c r="R18" s="21">
        <f>SUM(C18,F18,N18,P18)</f>
        <v>429</v>
      </c>
    </row>
    <row r="19" spans="1:21" ht="15">
      <c r="A19" s="14" t="s">
        <v>48</v>
      </c>
      <c r="B19" s="15" t="s">
        <v>49</v>
      </c>
      <c r="C19" s="16">
        <f>139.6-22.4</f>
        <v>117.19999999999999</v>
      </c>
      <c r="D19" s="17"/>
      <c r="E19" s="18"/>
      <c r="F19" s="19">
        <v>64</v>
      </c>
      <c r="G19" s="17"/>
      <c r="H19" s="18"/>
      <c r="I19" s="18"/>
      <c r="J19" s="18">
        <v>22</v>
      </c>
      <c r="K19" s="18">
        <v>77</v>
      </c>
      <c r="L19" s="17"/>
      <c r="M19" s="18"/>
      <c r="N19" s="18"/>
      <c r="O19" s="20"/>
      <c r="P19" s="18">
        <v>32.9</v>
      </c>
      <c r="Q19" s="49">
        <f t="shared" si="0"/>
        <v>313.09999999999997</v>
      </c>
      <c r="R19" s="21">
        <f>SUM(C19,F19,J19,K19,P19)</f>
        <v>313.09999999999997</v>
      </c>
      <c r="S19" t="s">
        <v>169</v>
      </c>
    </row>
    <row r="20" spans="1:21" ht="15">
      <c r="A20" s="14" t="s">
        <v>50</v>
      </c>
      <c r="B20" s="15" t="s">
        <v>51</v>
      </c>
      <c r="C20" s="16">
        <v>255.6</v>
      </c>
      <c r="D20" s="17"/>
      <c r="E20" s="18"/>
      <c r="F20" s="19">
        <v>104.4</v>
      </c>
      <c r="G20" s="17">
        <v>97.14</v>
      </c>
      <c r="H20" s="18"/>
      <c r="I20" s="18"/>
      <c r="J20" s="18">
        <v>20</v>
      </c>
      <c r="K20" s="18">
        <v>70</v>
      </c>
      <c r="L20" s="17"/>
      <c r="M20" s="18"/>
      <c r="N20" s="18"/>
      <c r="O20" s="20"/>
      <c r="P20" s="18">
        <v>61.6</v>
      </c>
      <c r="Q20" s="49">
        <f t="shared" si="0"/>
        <v>608.74</v>
      </c>
      <c r="R20" s="21">
        <f>SUM(C20,F20,G20,J20,K20,P20)</f>
        <v>608.74</v>
      </c>
      <c r="S20" t="s">
        <v>172</v>
      </c>
    </row>
    <row r="21" spans="1:21" ht="15">
      <c r="A21" s="14" t="s">
        <v>52</v>
      </c>
      <c r="B21" s="15" t="s">
        <v>53</v>
      </c>
      <c r="C21" s="16">
        <v>120</v>
      </c>
      <c r="D21" s="17">
        <v>31.77</v>
      </c>
      <c r="E21" s="18"/>
      <c r="F21" s="19">
        <v>176</v>
      </c>
      <c r="G21" s="17">
        <f>54+55.77</f>
        <v>109.77000000000001</v>
      </c>
      <c r="H21" s="18"/>
      <c r="I21" s="18">
        <v>32</v>
      </c>
      <c r="J21" s="18"/>
      <c r="K21" s="18"/>
      <c r="L21" s="17"/>
      <c r="M21" s="18"/>
      <c r="N21" s="18">
        <v>65.599999999999994</v>
      </c>
      <c r="O21" s="20"/>
      <c r="P21" s="18">
        <v>28</v>
      </c>
      <c r="Q21" s="49">
        <f t="shared" si="0"/>
        <v>563.14</v>
      </c>
      <c r="R21" s="21">
        <f>SUM(C21,D21,F21,G21,P21)</f>
        <v>465.53999999999996</v>
      </c>
    </row>
    <row r="22" spans="1:21" ht="15">
      <c r="A22" s="14" t="s">
        <v>54</v>
      </c>
      <c r="B22" s="15" t="s">
        <v>55</v>
      </c>
      <c r="C22" s="16">
        <f>22.4+104.4</f>
        <v>126.80000000000001</v>
      </c>
      <c r="D22" s="17"/>
      <c r="E22" s="18"/>
      <c r="F22" s="19">
        <v>64</v>
      </c>
      <c r="G22" s="17"/>
      <c r="H22" s="18"/>
      <c r="I22" s="18"/>
      <c r="J22" s="18"/>
      <c r="K22" s="18"/>
      <c r="L22" s="17"/>
      <c r="M22" s="18"/>
      <c r="N22" s="18"/>
      <c r="O22" s="20"/>
      <c r="P22" s="18"/>
      <c r="Q22" s="49">
        <f t="shared" si="0"/>
        <v>190.8</v>
      </c>
      <c r="R22" s="21">
        <f>SUM(C22,F22)</f>
        <v>190.8</v>
      </c>
      <c r="S22" t="s">
        <v>168</v>
      </c>
    </row>
    <row r="23" spans="1:21" ht="15">
      <c r="A23" s="14" t="s">
        <v>56</v>
      </c>
      <c r="B23" s="15" t="s">
        <v>57</v>
      </c>
      <c r="C23" s="16">
        <v>104.4</v>
      </c>
      <c r="D23" s="17"/>
      <c r="E23" s="18"/>
      <c r="F23" s="19">
        <v>240.8</v>
      </c>
      <c r="G23" s="17">
        <v>21</v>
      </c>
      <c r="H23" s="18"/>
      <c r="I23" s="18"/>
      <c r="J23" s="18">
        <v>24</v>
      </c>
      <c r="K23" s="18">
        <v>84</v>
      </c>
      <c r="L23" s="17"/>
      <c r="M23" s="18"/>
      <c r="N23" s="18"/>
      <c r="O23" s="20"/>
      <c r="P23" s="18">
        <v>63.7</v>
      </c>
      <c r="Q23" s="49">
        <f t="shared" si="0"/>
        <v>537.90000000000009</v>
      </c>
      <c r="R23" s="21">
        <f>SUM(C23,F23,J23,K23,P23)</f>
        <v>516.90000000000009</v>
      </c>
    </row>
    <row r="24" spans="1:21" ht="15">
      <c r="A24" s="14" t="s">
        <v>58</v>
      </c>
      <c r="B24" s="15" t="s">
        <v>59</v>
      </c>
      <c r="C24" s="16">
        <v>230.8</v>
      </c>
      <c r="D24" s="17"/>
      <c r="E24" s="18"/>
      <c r="F24" s="19">
        <v>256</v>
      </c>
      <c r="G24" s="17"/>
      <c r="H24" s="18"/>
      <c r="I24" s="18">
        <v>32</v>
      </c>
      <c r="J24" s="18">
        <v>14</v>
      </c>
      <c r="K24" s="18">
        <v>49</v>
      </c>
      <c r="L24" s="17"/>
      <c r="M24" s="18"/>
      <c r="N24" s="18">
        <v>65.599999999999994</v>
      </c>
      <c r="O24" s="20"/>
      <c r="P24" s="18">
        <v>30.8</v>
      </c>
      <c r="Q24" s="49">
        <f t="shared" si="0"/>
        <v>678.19999999999993</v>
      </c>
      <c r="R24" s="21">
        <f>SUM(C24,F24,J24,K24,N24,P24)</f>
        <v>646.19999999999993</v>
      </c>
    </row>
    <row r="25" spans="1:21" ht="15">
      <c r="A25" s="14" t="s">
        <v>60</v>
      </c>
      <c r="B25" s="15" t="s">
        <v>61</v>
      </c>
      <c r="C25" s="16">
        <v>104</v>
      </c>
      <c r="D25" s="17">
        <v>54.86</v>
      </c>
      <c r="E25" s="18"/>
      <c r="F25" s="19">
        <v>176</v>
      </c>
      <c r="G25" s="17"/>
      <c r="H25" s="18"/>
      <c r="I25" s="18">
        <v>100</v>
      </c>
      <c r="J25" s="18">
        <v>26</v>
      </c>
      <c r="K25" s="18">
        <v>91</v>
      </c>
      <c r="L25" s="17"/>
      <c r="M25" s="18"/>
      <c r="N25" s="18"/>
      <c r="O25" s="20"/>
      <c r="P25" s="18"/>
      <c r="Q25" s="49">
        <f t="shared" si="0"/>
        <v>551.86</v>
      </c>
      <c r="R25" s="21">
        <f>SUM(C25,D25,F25,I25,J25,K25)</f>
        <v>551.86</v>
      </c>
    </row>
    <row r="26" spans="1:21" ht="15">
      <c r="A26" s="14" t="s">
        <v>62</v>
      </c>
      <c r="B26" s="15" t="s">
        <v>63</v>
      </c>
      <c r="C26" s="16">
        <v>149.76</v>
      </c>
      <c r="D26" s="17"/>
      <c r="E26" s="18"/>
      <c r="F26" s="19">
        <v>0</v>
      </c>
      <c r="G26" s="17"/>
      <c r="H26" s="18"/>
      <c r="I26" s="18"/>
      <c r="J26" s="18"/>
      <c r="K26" s="18"/>
      <c r="L26" s="17">
        <v>7</v>
      </c>
      <c r="M26" s="18">
        <v>25</v>
      </c>
      <c r="N26" s="18">
        <v>57.6</v>
      </c>
      <c r="O26" s="20"/>
      <c r="P26" s="18">
        <v>25.9</v>
      </c>
      <c r="Q26" s="49">
        <f t="shared" si="0"/>
        <v>265.26</v>
      </c>
      <c r="R26" s="21">
        <f>SUM(C26,L26,N26,P26)</f>
        <v>240.26</v>
      </c>
    </row>
    <row r="27" spans="1:21" ht="15">
      <c r="A27" s="25" t="s">
        <v>64</v>
      </c>
      <c r="B27" s="26" t="s">
        <v>65</v>
      </c>
      <c r="C27" s="27">
        <v>0</v>
      </c>
      <c r="D27" s="17"/>
      <c r="E27" s="18"/>
      <c r="F27" s="19">
        <v>103.68</v>
      </c>
      <c r="G27" s="17"/>
      <c r="H27" s="18"/>
      <c r="I27" s="18"/>
      <c r="J27" s="18">
        <v>16</v>
      </c>
      <c r="K27" s="18">
        <v>56</v>
      </c>
      <c r="L27" s="17"/>
      <c r="M27" s="18"/>
      <c r="N27" s="18"/>
      <c r="O27" s="20"/>
      <c r="P27" s="18">
        <v>59.5</v>
      </c>
      <c r="Q27" s="49">
        <f t="shared" si="0"/>
        <v>235.18</v>
      </c>
      <c r="R27" s="21">
        <f>SUM(C27,F27,J27,K27,P27)</f>
        <v>235.18</v>
      </c>
    </row>
    <row r="28" spans="1:21" s="59" customFormat="1" ht="15">
      <c r="A28" s="50" t="s">
        <v>66</v>
      </c>
      <c r="B28" s="51" t="s">
        <v>67</v>
      </c>
      <c r="C28" s="52">
        <v>141.12</v>
      </c>
      <c r="D28" s="53">
        <v>59.89</v>
      </c>
      <c r="E28" s="54"/>
      <c r="F28" s="55">
        <v>144</v>
      </c>
      <c r="G28" s="53">
        <v>96.18</v>
      </c>
      <c r="H28" s="54"/>
      <c r="I28" s="54"/>
      <c r="J28" s="54">
        <v>26</v>
      </c>
      <c r="K28" s="54">
        <v>91</v>
      </c>
      <c r="L28" s="53"/>
      <c r="M28" s="54"/>
      <c r="N28" s="54"/>
      <c r="O28" s="56"/>
      <c r="P28" s="54">
        <v>29.4</v>
      </c>
      <c r="Q28" s="57">
        <f t="shared" si="0"/>
        <v>587.59</v>
      </c>
      <c r="R28" s="58">
        <f>SUM(C28,D28,F28,G28,J28,K28,P28)</f>
        <v>587.59</v>
      </c>
    </row>
    <row r="29" spans="1:21" ht="15">
      <c r="A29" s="14" t="s">
        <v>68</v>
      </c>
      <c r="B29" s="15" t="s">
        <v>69</v>
      </c>
      <c r="C29" s="16">
        <v>200.8</v>
      </c>
      <c r="D29" s="17">
        <v>16.29</v>
      </c>
      <c r="E29" s="18"/>
      <c r="F29" s="19">
        <v>259.2</v>
      </c>
      <c r="G29" s="17"/>
      <c r="H29" s="18"/>
      <c r="I29" s="18">
        <v>28.8</v>
      </c>
      <c r="J29" s="18">
        <v>40</v>
      </c>
      <c r="K29" s="18">
        <v>140</v>
      </c>
      <c r="L29" s="17"/>
      <c r="M29" s="18"/>
      <c r="N29" s="18"/>
      <c r="O29" s="20"/>
      <c r="P29" s="18">
        <v>30.8</v>
      </c>
      <c r="Q29" s="49">
        <f t="shared" si="0"/>
        <v>715.88999999999987</v>
      </c>
      <c r="R29" s="21">
        <f>SUM(C29,D29,F29,I29,J29,K29,P29)</f>
        <v>715.88999999999987</v>
      </c>
    </row>
    <row r="30" spans="1:21" ht="15">
      <c r="A30" s="14" t="s">
        <v>70</v>
      </c>
      <c r="B30" s="15" t="s">
        <v>71</v>
      </c>
      <c r="C30" s="16">
        <v>172.8</v>
      </c>
      <c r="D30" s="17">
        <v>25.14</v>
      </c>
      <c r="E30" s="18"/>
      <c r="F30" s="19">
        <v>198</v>
      </c>
      <c r="G30" s="17">
        <v>55</v>
      </c>
      <c r="H30" s="18"/>
      <c r="I30" s="18">
        <v>24</v>
      </c>
      <c r="J30" s="18">
        <v>18</v>
      </c>
      <c r="K30" s="18">
        <v>63</v>
      </c>
      <c r="L30" s="17"/>
      <c r="M30" s="18"/>
      <c r="N30" s="18"/>
      <c r="O30" s="20"/>
      <c r="P30" s="18">
        <v>29.4</v>
      </c>
      <c r="Q30" s="49">
        <f t="shared" si="0"/>
        <v>585.34</v>
      </c>
      <c r="R30" s="21">
        <f>SUM(C30,D30,F30,J30,K30,P30)</f>
        <v>506.34</v>
      </c>
    </row>
    <row r="31" spans="1:21" ht="15">
      <c r="A31" s="14" t="s">
        <v>72</v>
      </c>
      <c r="B31" s="15" t="s">
        <v>73</v>
      </c>
      <c r="C31" s="16">
        <v>48</v>
      </c>
      <c r="D31" s="17"/>
      <c r="E31" s="18"/>
      <c r="F31" s="19">
        <v>144</v>
      </c>
      <c r="G31" s="17">
        <v>129.38</v>
      </c>
      <c r="H31" s="18"/>
      <c r="I31" s="18">
        <v>20</v>
      </c>
      <c r="J31" s="18">
        <v>32</v>
      </c>
      <c r="K31" s="18">
        <v>112</v>
      </c>
      <c r="L31" s="17"/>
      <c r="M31" s="18">
        <v>50</v>
      </c>
      <c r="N31" s="18"/>
      <c r="O31" s="20"/>
      <c r="P31" s="18">
        <v>60.9</v>
      </c>
      <c r="Q31" s="49">
        <f t="shared" si="0"/>
        <v>596.28</v>
      </c>
      <c r="R31" s="21">
        <f>SUM(C31,F31,G31,I31,J31,K31,M31,P31)</f>
        <v>596.28</v>
      </c>
    </row>
    <row r="32" spans="1:21" s="45" customFormat="1" ht="15">
      <c r="A32" s="37" t="s">
        <v>74</v>
      </c>
      <c r="B32" s="38" t="s">
        <v>75</v>
      </c>
      <c r="C32" s="39">
        <v>270.39999999999998</v>
      </c>
      <c r="D32" s="40"/>
      <c r="E32" s="41"/>
      <c r="F32" s="42">
        <v>129.6</v>
      </c>
      <c r="G32" s="40">
        <v>36.57</v>
      </c>
      <c r="H32" s="41"/>
      <c r="I32" s="41"/>
      <c r="J32" s="41">
        <f>23*2</f>
        <v>46</v>
      </c>
      <c r="K32" s="60">
        <v>161</v>
      </c>
      <c r="L32" s="40"/>
      <c r="M32" s="41"/>
      <c r="N32" s="41"/>
      <c r="O32" s="43">
        <v>83.2</v>
      </c>
      <c r="P32" s="41"/>
      <c r="Q32" s="49">
        <f>SUM(C32:P32)</f>
        <v>726.77</v>
      </c>
      <c r="R32" s="44">
        <f>SUM(C32,F32,G32,J32,K32,O32)</f>
        <v>726.77</v>
      </c>
      <c r="U32" s="45" t="s">
        <v>166</v>
      </c>
    </row>
    <row r="33" spans="1:22" ht="15">
      <c r="A33" s="14" t="s">
        <v>76</v>
      </c>
      <c r="B33" s="15" t="s">
        <v>77</v>
      </c>
      <c r="C33" s="16">
        <v>73.599999999999994</v>
      </c>
      <c r="D33" s="17">
        <v>36.57</v>
      </c>
      <c r="E33" s="18"/>
      <c r="F33" s="19">
        <v>71.599999999999994</v>
      </c>
      <c r="G33" s="17">
        <v>30.17</v>
      </c>
      <c r="H33" s="18"/>
      <c r="I33" s="18"/>
      <c r="J33" s="18">
        <v>14</v>
      </c>
      <c r="K33" s="18">
        <v>49</v>
      </c>
      <c r="L33" s="17"/>
      <c r="M33" s="18"/>
      <c r="N33" s="18"/>
      <c r="O33" s="20">
        <v>33.6</v>
      </c>
      <c r="P33" s="18">
        <v>60.9</v>
      </c>
      <c r="Q33" s="49">
        <f t="shared" si="0"/>
        <v>369.44</v>
      </c>
      <c r="R33" s="21">
        <f>SUM(C33,D33,F33,G33,J33,K33,P33)</f>
        <v>335.84</v>
      </c>
      <c r="S33" t="s">
        <v>173</v>
      </c>
    </row>
    <row r="34" spans="1:22" ht="15">
      <c r="A34" s="14" t="s">
        <v>78</v>
      </c>
      <c r="B34" s="15" t="s">
        <v>79</v>
      </c>
      <c r="C34" s="16">
        <v>247.2</v>
      </c>
      <c r="D34" s="17"/>
      <c r="E34" s="18"/>
      <c r="F34" s="19">
        <v>176.8</v>
      </c>
      <c r="G34" s="17">
        <v>21</v>
      </c>
      <c r="H34" s="18"/>
      <c r="I34" s="18">
        <v>108</v>
      </c>
      <c r="J34" s="18">
        <v>24</v>
      </c>
      <c r="K34" s="18">
        <v>84</v>
      </c>
      <c r="L34" s="17"/>
      <c r="M34" s="18">
        <v>25</v>
      </c>
      <c r="N34" s="18"/>
      <c r="O34" s="20">
        <v>20</v>
      </c>
      <c r="P34" s="18">
        <v>67.900000000000006</v>
      </c>
      <c r="Q34" s="49">
        <f t="shared" si="0"/>
        <v>773.9</v>
      </c>
      <c r="R34" s="21">
        <f>SUM(C34,F34,I34,J34,K34,M34,P34)</f>
        <v>732.9</v>
      </c>
      <c r="V34">
        <f>23*7</f>
        <v>161</v>
      </c>
    </row>
    <row r="35" spans="1:22" ht="15">
      <c r="A35" s="14" t="s">
        <v>80</v>
      </c>
      <c r="B35" s="15" t="s">
        <v>81</v>
      </c>
      <c r="C35" s="16">
        <v>179.6</v>
      </c>
      <c r="D35" s="17"/>
      <c r="E35" s="18"/>
      <c r="F35" s="19">
        <v>157.6</v>
      </c>
      <c r="G35" s="17">
        <v>24</v>
      </c>
      <c r="H35" s="18"/>
      <c r="I35" s="18"/>
      <c r="J35" s="18">
        <v>10</v>
      </c>
      <c r="K35" s="18">
        <v>35</v>
      </c>
      <c r="L35" s="17"/>
      <c r="M35" s="18"/>
      <c r="N35" s="18"/>
      <c r="O35" s="20"/>
      <c r="P35" s="18"/>
      <c r="Q35" s="49">
        <f t="shared" si="0"/>
        <v>406.2</v>
      </c>
      <c r="R35" s="21">
        <f>SUM(C35,F35,J35,K35)</f>
        <v>382.2</v>
      </c>
    </row>
    <row r="36" spans="1:22" ht="15">
      <c r="A36" s="14" t="s">
        <v>82</v>
      </c>
      <c r="B36" s="15" t="s">
        <v>83</v>
      </c>
      <c r="C36" s="16">
        <v>148.80000000000001</v>
      </c>
      <c r="D36" s="17"/>
      <c r="E36" s="18"/>
      <c r="F36" s="19">
        <v>0</v>
      </c>
      <c r="G36" s="17"/>
      <c r="H36" s="18"/>
      <c r="I36" s="18">
        <v>30</v>
      </c>
      <c r="J36" s="18">
        <v>18</v>
      </c>
      <c r="K36" s="18">
        <v>63</v>
      </c>
      <c r="L36" s="17"/>
      <c r="M36" s="18"/>
      <c r="N36" s="18"/>
      <c r="O36" s="20"/>
      <c r="P36" s="18">
        <v>28.7</v>
      </c>
      <c r="Q36" s="49">
        <f t="shared" si="0"/>
        <v>288.5</v>
      </c>
      <c r="R36" s="21">
        <f>SUM(C36,I36,J36,K36,P36)</f>
        <v>288.5</v>
      </c>
    </row>
    <row r="37" spans="1:22" ht="15">
      <c r="A37" s="14" t="s">
        <v>84</v>
      </c>
      <c r="B37" s="15" t="s">
        <v>85</v>
      </c>
      <c r="C37" s="16">
        <v>209.6</v>
      </c>
      <c r="D37" s="17"/>
      <c r="E37" s="18"/>
      <c r="F37" s="19">
        <v>115.2</v>
      </c>
      <c r="G37" s="17">
        <v>29.26</v>
      </c>
      <c r="H37" s="18"/>
      <c r="I37" s="18">
        <v>28.8</v>
      </c>
      <c r="J37" s="18">
        <v>38</v>
      </c>
      <c r="K37" s="18">
        <v>133</v>
      </c>
      <c r="L37" s="17"/>
      <c r="M37" s="18">
        <v>25</v>
      </c>
      <c r="N37" s="18"/>
      <c r="O37" s="20">
        <v>53.03</v>
      </c>
      <c r="P37" s="24">
        <v>62.3</v>
      </c>
      <c r="Q37" s="49">
        <f t="shared" si="0"/>
        <v>694.18999999999994</v>
      </c>
      <c r="R37" s="21">
        <f>SUM(C37,F37,G37,I37,J37,K37,M37,O37,P37)</f>
        <v>694.18999999999994</v>
      </c>
    </row>
    <row r="38" spans="1:22" s="45" customFormat="1" ht="15">
      <c r="A38" s="37" t="s">
        <v>86</v>
      </c>
      <c r="B38" s="38" t="s">
        <v>87</v>
      </c>
      <c r="C38" s="39">
        <v>153.6</v>
      </c>
      <c r="D38" s="40"/>
      <c r="E38" s="41"/>
      <c r="F38" s="42">
        <v>0</v>
      </c>
      <c r="G38" s="40"/>
      <c r="H38" s="41"/>
      <c r="I38" s="41"/>
      <c r="J38" s="41">
        <v>20</v>
      </c>
      <c r="K38" s="41">
        <v>70</v>
      </c>
      <c r="L38" s="40"/>
      <c r="M38" s="41"/>
      <c r="N38" s="41"/>
      <c r="O38" s="43"/>
      <c r="P38" s="41">
        <v>28.7</v>
      </c>
      <c r="Q38" s="49">
        <f t="shared" si="0"/>
        <v>272.3</v>
      </c>
      <c r="R38" s="44">
        <f>SUM(C38,J38,K38,P38)</f>
        <v>272.3</v>
      </c>
      <c r="T38" s="45" t="s">
        <v>165</v>
      </c>
    </row>
    <row r="39" spans="1:22" ht="15">
      <c r="A39" s="14" t="s">
        <v>88</v>
      </c>
      <c r="B39" s="15" t="s">
        <v>89</v>
      </c>
      <c r="C39" s="16">
        <v>184</v>
      </c>
      <c r="D39" s="17">
        <v>170.06</v>
      </c>
      <c r="E39" s="18"/>
      <c r="F39" s="19">
        <v>99.6</v>
      </c>
      <c r="G39" s="17"/>
      <c r="H39" s="18"/>
      <c r="I39" s="18"/>
      <c r="J39" s="18">
        <v>24</v>
      </c>
      <c r="K39" s="18">
        <v>84</v>
      </c>
      <c r="L39" s="17"/>
      <c r="M39" s="18"/>
      <c r="N39" s="18"/>
      <c r="O39" s="20"/>
      <c r="P39" s="18">
        <v>31.5</v>
      </c>
      <c r="Q39" s="49">
        <f t="shared" si="0"/>
        <v>593.16</v>
      </c>
      <c r="R39" s="21">
        <f>SUM(C39,D39,F39,J39,K39,P39)</f>
        <v>593.16</v>
      </c>
    </row>
    <row r="40" spans="1:22" ht="15">
      <c r="A40" s="14" t="s">
        <v>90</v>
      </c>
      <c r="B40" s="15" t="s">
        <v>91</v>
      </c>
      <c r="C40" s="16">
        <v>171.6</v>
      </c>
      <c r="D40" s="17"/>
      <c r="E40" s="18"/>
      <c r="F40" s="19">
        <v>238</v>
      </c>
      <c r="G40" s="17"/>
      <c r="H40" s="18"/>
      <c r="I40" s="18"/>
      <c r="J40" s="18">
        <v>18</v>
      </c>
      <c r="K40" s="18">
        <v>63</v>
      </c>
      <c r="L40" s="17"/>
      <c r="M40" s="18"/>
      <c r="N40" s="18"/>
      <c r="O40" s="20"/>
      <c r="P40" s="18">
        <v>28.7</v>
      </c>
      <c r="Q40" s="49">
        <f t="shared" si="0"/>
        <v>519.30000000000007</v>
      </c>
      <c r="R40" s="21">
        <f>SUM(C40,F40,J40,K40,P40)</f>
        <v>519.30000000000007</v>
      </c>
    </row>
    <row r="41" spans="1:22" ht="15">
      <c r="A41" s="14" t="s">
        <v>92</v>
      </c>
      <c r="B41" s="15" t="s">
        <v>93</v>
      </c>
      <c r="C41" s="16">
        <v>221.6</v>
      </c>
      <c r="D41" s="17"/>
      <c r="E41" s="18"/>
      <c r="F41" s="19">
        <v>165.2</v>
      </c>
      <c r="G41" s="17">
        <v>21</v>
      </c>
      <c r="H41" s="18"/>
      <c r="I41" s="18"/>
      <c r="J41" s="18"/>
      <c r="K41" s="18"/>
      <c r="L41" s="17"/>
      <c r="M41" s="18"/>
      <c r="N41" s="18"/>
      <c r="O41" s="20">
        <v>20</v>
      </c>
      <c r="P41" s="18"/>
      <c r="Q41" s="49">
        <f t="shared" si="0"/>
        <v>427.79999999999995</v>
      </c>
      <c r="R41" s="21">
        <f>SUM(C41,F41)</f>
        <v>386.79999999999995</v>
      </c>
    </row>
    <row r="42" spans="1:22" ht="15">
      <c r="A42" s="14" t="s">
        <v>94</v>
      </c>
      <c r="B42" s="15" t="s">
        <v>95</v>
      </c>
      <c r="C42" s="16">
        <v>96</v>
      </c>
      <c r="D42" s="17">
        <v>6.63</v>
      </c>
      <c r="E42" s="18"/>
      <c r="F42" s="19">
        <v>120</v>
      </c>
      <c r="G42" s="17">
        <f>192.92-100</f>
        <v>92.919999999999987</v>
      </c>
      <c r="H42" s="18"/>
      <c r="I42" s="18">
        <v>56</v>
      </c>
      <c r="J42" s="18"/>
      <c r="K42" s="18"/>
      <c r="L42" s="17"/>
      <c r="M42" s="18">
        <v>25</v>
      </c>
      <c r="N42" s="18"/>
      <c r="O42" s="20"/>
      <c r="P42" s="18">
        <v>26.6</v>
      </c>
      <c r="Q42" s="49">
        <f t="shared" si="0"/>
        <v>423.15</v>
      </c>
      <c r="R42" s="21">
        <f>SUM(C42,D42,F42,G42,M42,P42)</f>
        <v>367.15</v>
      </c>
    </row>
    <row r="43" spans="1:22" ht="15">
      <c r="A43" s="14" t="s">
        <v>96</v>
      </c>
      <c r="B43" s="15" t="s">
        <v>97</v>
      </c>
      <c r="C43" s="16">
        <v>164</v>
      </c>
      <c r="D43" s="17"/>
      <c r="E43" s="18"/>
      <c r="F43" s="19">
        <v>44.8</v>
      </c>
      <c r="G43" s="17"/>
      <c r="H43" s="18"/>
      <c r="I43" s="18"/>
      <c r="J43" s="18">
        <v>12</v>
      </c>
      <c r="K43" s="18">
        <v>42</v>
      </c>
      <c r="L43" s="17"/>
      <c r="M43" s="18"/>
      <c r="N43" s="18"/>
      <c r="O43" s="20"/>
      <c r="P43" s="18">
        <v>25.9</v>
      </c>
      <c r="Q43" s="49">
        <f t="shared" si="0"/>
        <v>288.7</v>
      </c>
      <c r="R43" s="21">
        <f>SUM(C43,F43,J43,K43,P43)</f>
        <v>288.7</v>
      </c>
    </row>
    <row r="44" spans="1:22" ht="15">
      <c r="A44" s="14" t="s">
        <v>98</v>
      </c>
      <c r="B44" s="15" t="s">
        <v>99</v>
      </c>
      <c r="C44" s="16">
        <v>51.2</v>
      </c>
      <c r="D44" s="17"/>
      <c r="E44" s="18"/>
      <c r="F44" s="19">
        <v>51.2</v>
      </c>
      <c r="G44" s="17"/>
      <c r="H44" s="18"/>
      <c r="I44" s="18"/>
      <c r="J44" s="18">
        <v>18</v>
      </c>
      <c r="K44" s="18">
        <v>63</v>
      </c>
      <c r="L44" s="17">
        <v>7</v>
      </c>
      <c r="M44" s="18"/>
      <c r="N44" s="18"/>
      <c r="O44" s="20"/>
      <c r="P44" s="18"/>
      <c r="Q44" s="49">
        <f t="shared" si="0"/>
        <v>190.4</v>
      </c>
      <c r="R44" s="21">
        <f>SUM(C44,F44,J44,K44,L44)</f>
        <v>190.4</v>
      </c>
    </row>
    <row r="45" spans="1:22" ht="15">
      <c r="A45" s="14" t="s">
        <v>100</v>
      </c>
      <c r="B45" s="15" t="s">
        <v>101</v>
      </c>
      <c r="C45" s="16">
        <v>137.6</v>
      </c>
      <c r="D45" s="17"/>
      <c r="E45" s="18"/>
      <c r="F45" s="19">
        <v>76.8</v>
      </c>
      <c r="G45" s="17"/>
      <c r="H45" s="18"/>
      <c r="I45" s="18">
        <v>32</v>
      </c>
      <c r="J45" s="18">
        <v>20</v>
      </c>
      <c r="K45" s="18">
        <v>70</v>
      </c>
      <c r="L45" s="17"/>
      <c r="M45" s="18"/>
      <c r="N45" s="18"/>
      <c r="O45" s="20"/>
      <c r="P45" s="18">
        <v>31.5</v>
      </c>
      <c r="Q45" s="49">
        <f t="shared" si="0"/>
        <v>367.9</v>
      </c>
      <c r="R45" s="21">
        <f>SUM(C45,F45,J45,K45,P45)</f>
        <v>335.9</v>
      </c>
    </row>
    <row r="46" spans="1:22" s="45" customFormat="1" ht="15">
      <c r="A46" s="37" t="s">
        <v>102</v>
      </c>
      <c r="B46" s="38" t="s">
        <v>103</v>
      </c>
      <c r="C46" s="39">
        <v>168.4</v>
      </c>
      <c r="D46" s="40"/>
      <c r="E46" s="41"/>
      <c r="F46" s="42">
        <v>0</v>
      </c>
      <c r="G46" s="40"/>
      <c r="H46" s="41"/>
      <c r="I46" s="41">
        <v>48</v>
      </c>
      <c r="J46" s="41">
        <v>16</v>
      </c>
      <c r="K46" s="41">
        <v>63</v>
      </c>
      <c r="L46" s="40"/>
      <c r="M46" s="41"/>
      <c r="N46" s="41"/>
      <c r="O46" s="43">
        <v>33.6</v>
      </c>
      <c r="P46" s="41">
        <v>56</v>
      </c>
      <c r="Q46" s="49">
        <f t="shared" si="0"/>
        <v>385</v>
      </c>
      <c r="R46" s="44">
        <f>SUM(C46,I46,J46,K46,P46)</f>
        <v>351.4</v>
      </c>
      <c r="S46" s="45" t="s">
        <v>173</v>
      </c>
    </row>
    <row r="47" spans="1:22" ht="15">
      <c r="A47" s="22" t="s">
        <v>104</v>
      </c>
      <c r="B47" s="22" t="s">
        <v>105</v>
      </c>
      <c r="C47" s="16">
        <v>60</v>
      </c>
      <c r="D47" s="17"/>
      <c r="E47" s="18"/>
      <c r="F47" s="19">
        <v>0</v>
      </c>
      <c r="G47" s="17"/>
      <c r="H47" s="18"/>
      <c r="I47" s="18"/>
      <c r="J47" s="18"/>
      <c r="K47" s="18"/>
      <c r="L47" s="17"/>
      <c r="M47" s="18"/>
      <c r="N47" s="18"/>
      <c r="O47" s="20"/>
      <c r="P47" s="18"/>
      <c r="Q47" s="49">
        <f t="shared" si="0"/>
        <v>60</v>
      </c>
      <c r="R47" s="21">
        <f>SUM(C47)</f>
        <v>60</v>
      </c>
    </row>
    <row r="48" spans="1:22" ht="15">
      <c r="A48" s="14" t="s">
        <v>106</v>
      </c>
      <c r="B48" s="15" t="s">
        <v>107</v>
      </c>
      <c r="C48" s="16">
        <v>100.8</v>
      </c>
      <c r="D48" s="17"/>
      <c r="E48" s="18"/>
      <c r="F48" s="19">
        <v>53.2</v>
      </c>
      <c r="G48" s="17"/>
      <c r="H48" s="18"/>
      <c r="I48" s="18"/>
      <c r="J48" s="18">
        <v>22</v>
      </c>
      <c r="K48" s="18">
        <v>77</v>
      </c>
      <c r="L48" s="17">
        <v>7</v>
      </c>
      <c r="M48" s="18">
        <v>25</v>
      </c>
      <c r="N48" s="18"/>
      <c r="O48" s="20"/>
      <c r="P48" s="24">
        <v>27.3</v>
      </c>
      <c r="Q48" s="49">
        <f t="shared" si="0"/>
        <v>312.3</v>
      </c>
      <c r="R48" s="21">
        <f>SUM(C48,F48,J48,K48,L48,M48,P48)</f>
        <v>312.3</v>
      </c>
    </row>
    <row r="49" spans="1:18" ht="15">
      <c r="A49" s="14" t="s">
        <v>108</v>
      </c>
      <c r="B49" s="15" t="s">
        <v>109</v>
      </c>
      <c r="C49" s="16">
        <v>152</v>
      </c>
      <c r="D49" s="17"/>
      <c r="E49" s="18"/>
      <c r="F49" s="19">
        <v>124</v>
      </c>
      <c r="G49" s="17"/>
      <c r="H49" s="18"/>
      <c r="I49" s="18">
        <v>28.8</v>
      </c>
      <c r="J49" s="18">
        <v>32</v>
      </c>
      <c r="K49" s="18">
        <v>112</v>
      </c>
      <c r="L49" s="17"/>
      <c r="M49" s="18"/>
      <c r="N49" s="18"/>
      <c r="O49" s="20"/>
      <c r="P49" s="18"/>
      <c r="Q49" s="49">
        <f t="shared" si="0"/>
        <v>448.8</v>
      </c>
      <c r="R49" s="21">
        <f>SUM(C49,F49,I49,J49,K49)</f>
        <v>448.8</v>
      </c>
    </row>
    <row r="50" spans="1:18" ht="15">
      <c r="A50" s="14" t="s">
        <v>110</v>
      </c>
      <c r="B50" s="15" t="s">
        <v>111</v>
      </c>
      <c r="C50" s="16">
        <v>83.2</v>
      </c>
      <c r="D50" s="17">
        <v>7.31</v>
      </c>
      <c r="E50" s="18"/>
      <c r="F50" s="19">
        <v>128.4</v>
      </c>
      <c r="G50" s="17"/>
      <c r="H50" s="18"/>
      <c r="I50" s="18"/>
      <c r="J50" s="18">
        <v>40</v>
      </c>
      <c r="K50" s="18">
        <v>140</v>
      </c>
      <c r="L50" s="17"/>
      <c r="M50" s="18">
        <v>25</v>
      </c>
      <c r="N50" s="18"/>
      <c r="O50" s="20"/>
      <c r="P50" s="18">
        <v>30.1</v>
      </c>
      <c r="Q50" s="49">
        <f t="shared" si="0"/>
        <v>454.01000000000005</v>
      </c>
      <c r="R50" s="21">
        <f>SUM(C50,D50,F50,J50,K50,M50,P50)</f>
        <v>454.01000000000005</v>
      </c>
    </row>
    <row r="51" spans="1:18" ht="15">
      <c r="A51" s="14" t="s">
        <v>112</v>
      </c>
      <c r="B51" s="15" t="s">
        <v>113</v>
      </c>
      <c r="C51" s="16">
        <v>176.8</v>
      </c>
      <c r="D51" s="17"/>
      <c r="E51" s="18"/>
      <c r="F51" s="19">
        <v>64</v>
      </c>
      <c r="G51" s="17"/>
      <c r="H51" s="18"/>
      <c r="I51" s="18"/>
      <c r="J51" s="18">
        <v>18</v>
      </c>
      <c r="K51" s="18">
        <v>63</v>
      </c>
      <c r="L51" s="17"/>
      <c r="M51" s="18"/>
      <c r="N51" s="18"/>
      <c r="O51" s="20"/>
      <c r="P51" s="18">
        <v>28.7</v>
      </c>
      <c r="Q51" s="49">
        <f t="shared" si="0"/>
        <v>350.5</v>
      </c>
      <c r="R51" s="21">
        <f>SUM(C51,F51,J51,K51,P51)</f>
        <v>350.5</v>
      </c>
    </row>
    <row r="52" spans="1:18" ht="15">
      <c r="A52" s="14" t="s">
        <v>114</v>
      </c>
      <c r="B52" s="15" t="s">
        <v>115</v>
      </c>
      <c r="C52" s="16">
        <v>181.6</v>
      </c>
      <c r="D52" s="17">
        <v>12.8</v>
      </c>
      <c r="E52" s="18"/>
      <c r="F52" s="19">
        <v>157.6</v>
      </c>
      <c r="G52" s="17"/>
      <c r="H52" s="18"/>
      <c r="I52" s="18"/>
      <c r="J52" s="18">
        <v>22</v>
      </c>
      <c r="K52" s="18">
        <v>77</v>
      </c>
      <c r="L52" s="17"/>
      <c r="M52" s="18"/>
      <c r="N52" s="18"/>
      <c r="O52" s="20"/>
      <c r="P52" s="18">
        <v>29.4</v>
      </c>
      <c r="Q52" s="49">
        <f t="shared" si="0"/>
        <v>480.4</v>
      </c>
      <c r="R52" s="21">
        <f>SUM(C52,D52,F52,J52,K52,P52)</f>
        <v>480.4</v>
      </c>
    </row>
    <row r="53" spans="1:18" ht="15">
      <c r="A53" s="22" t="s">
        <v>116</v>
      </c>
      <c r="B53" s="22" t="s">
        <v>117</v>
      </c>
      <c r="C53" s="16">
        <v>22.4</v>
      </c>
      <c r="D53" s="17"/>
      <c r="E53" s="18"/>
      <c r="F53" s="19">
        <v>69.2</v>
      </c>
      <c r="G53" s="17"/>
      <c r="H53" s="18"/>
      <c r="I53" s="18"/>
      <c r="J53" s="18"/>
      <c r="K53" s="18"/>
      <c r="L53" s="17"/>
      <c r="M53" s="18"/>
      <c r="N53" s="18"/>
      <c r="O53" s="20"/>
      <c r="P53" s="18"/>
      <c r="Q53" s="49">
        <f t="shared" si="0"/>
        <v>91.6</v>
      </c>
      <c r="R53" s="21">
        <f>SUM(C53,F53)</f>
        <v>91.6</v>
      </c>
    </row>
    <row r="54" spans="1:18" ht="15">
      <c r="A54" s="14" t="s">
        <v>118</v>
      </c>
      <c r="B54" s="15" t="s">
        <v>119</v>
      </c>
      <c r="C54" s="16">
        <v>128</v>
      </c>
      <c r="D54" s="17">
        <v>109.26</v>
      </c>
      <c r="E54" s="18"/>
      <c r="F54" s="19">
        <v>0</v>
      </c>
      <c r="G54" s="17">
        <v>74.510000000000005</v>
      </c>
      <c r="H54" s="18"/>
      <c r="I54" s="18"/>
      <c r="J54" s="18">
        <v>26</v>
      </c>
      <c r="K54" s="18">
        <v>91</v>
      </c>
      <c r="L54" s="17"/>
      <c r="M54" s="18"/>
      <c r="N54" s="18"/>
      <c r="O54" s="20"/>
      <c r="P54" s="18">
        <v>28.7</v>
      </c>
      <c r="Q54" s="49">
        <f t="shared" si="0"/>
        <v>457.46999999999997</v>
      </c>
      <c r="R54" s="21">
        <f>SUM(C54,D54,G54,J54,K54,P54)</f>
        <v>457.46999999999997</v>
      </c>
    </row>
    <row r="55" spans="1:18" ht="15">
      <c r="A55" s="22" t="s">
        <v>120</v>
      </c>
      <c r="B55" s="22" t="s">
        <v>121</v>
      </c>
      <c r="C55" s="16">
        <v>79.599999999999994</v>
      </c>
      <c r="D55" s="17"/>
      <c r="E55" s="18"/>
      <c r="F55" s="19">
        <v>0</v>
      </c>
      <c r="G55" s="17"/>
      <c r="H55" s="18"/>
      <c r="I55" s="18"/>
      <c r="J55" s="18"/>
      <c r="K55" s="18"/>
      <c r="L55" s="17"/>
      <c r="M55" s="18"/>
      <c r="N55" s="18"/>
      <c r="O55" s="20"/>
      <c r="P55" s="18"/>
      <c r="Q55" s="49">
        <f t="shared" si="0"/>
        <v>79.599999999999994</v>
      </c>
      <c r="R55" s="21">
        <f>SUM(C55)</f>
        <v>79.599999999999994</v>
      </c>
    </row>
    <row r="56" spans="1:18" ht="15">
      <c r="A56" s="22" t="s">
        <v>122</v>
      </c>
      <c r="B56" s="22" t="s">
        <v>123</v>
      </c>
      <c r="C56" s="16">
        <v>40</v>
      </c>
      <c r="D56" s="17"/>
      <c r="E56" s="18"/>
      <c r="F56" s="19">
        <v>0</v>
      </c>
      <c r="G56" s="17"/>
      <c r="H56" s="18"/>
      <c r="I56" s="18"/>
      <c r="J56" s="18">
        <v>12</v>
      </c>
      <c r="K56" s="18">
        <v>42</v>
      </c>
      <c r="L56" s="17"/>
      <c r="M56" s="18"/>
      <c r="N56" s="18"/>
      <c r="O56" s="20"/>
      <c r="P56" s="18"/>
      <c r="Q56" s="49">
        <f t="shared" si="0"/>
        <v>94</v>
      </c>
      <c r="R56" s="21">
        <f>SUM(C56,J56,K56)</f>
        <v>94</v>
      </c>
    </row>
    <row r="57" spans="1:18" ht="15">
      <c r="A57" s="22" t="s">
        <v>124</v>
      </c>
      <c r="B57" s="22" t="s">
        <v>125</v>
      </c>
      <c r="C57" s="16">
        <v>107.2</v>
      </c>
      <c r="D57" s="17"/>
      <c r="E57" s="18"/>
      <c r="F57" s="19">
        <v>0</v>
      </c>
      <c r="G57" s="17"/>
      <c r="H57" s="18"/>
      <c r="I57" s="18"/>
      <c r="J57" s="18"/>
      <c r="K57" s="18"/>
      <c r="L57" s="17"/>
      <c r="M57" s="18"/>
      <c r="N57" s="18"/>
      <c r="O57" s="20"/>
      <c r="P57" s="18"/>
      <c r="Q57" s="49">
        <f t="shared" si="0"/>
        <v>107.2</v>
      </c>
      <c r="R57" s="21">
        <f>SUM(C57,F57)</f>
        <v>107.2</v>
      </c>
    </row>
    <row r="58" spans="1:18" ht="15">
      <c r="A58" s="14" t="s">
        <v>126</v>
      </c>
      <c r="B58" s="15" t="s">
        <v>127</v>
      </c>
      <c r="C58" s="16">
        <v>51.2</v>
      </c>
      <c r="D58" s="17"/>
      <c r="E58" s="18"/>
      <c r="F58" s="19">
        <v>116.64</v>
      </c>
      <c r="G58" s="17"/>
      <c r="H58" s="18"/>
      <c r="I58" s="18"/>
      <c r="J58" s="18"/>
      <c r="K58" s="18"/>
      <c r="L58" s="17"/>
      <c r="M58" s="18"/>
      <c r="N58" s="18"/>
      <c r="O58" s="20"/>
      <c r="P58" s="18"/>
      <c r="Q58" s="49">
        <f t="shared" si="0"/>
        <v>167.84</v>
      </c>
      <c r="R58" s="21">
        <f>SUM(C58,F58,P58)</f>
        <v>167.84</v>
      </c>
    </row>
    <row r="59" spans="1:18" ht="15">
      <c r="A59" s="28" t="s">
        <v>128</v>
      </c>
      <c r="B59" s="29" t="s">
        <v>129</v>
      </c>
      <c r="C59" s="30">
        <v>0</v>
      </c>
      <c r="D59" s="17"/>
      <c r="E59" s="31"/>
      <c r="F59" s="30">
        <v>249.6</v>
      </c>
      <c r="G59" s="31"/>
      <c r="H59" s="31"/>
      <c r="I59" s="31"/>
      <c r="J59" s="31">
        <v>24</v>
      </c>
      <c r="K59" s="31">
        <v>84</v>
      </c>
      <c r="L59" s="17"/>
      <c r="M59" s="31"/>
      <c r="N59" s="31"/>
      <c r="O59" s="32"/>
      <c r="P59" s="31"/>
      <c r="Q59" s="49">
        <f t="shared" si="0"/>
        <v>357.6</v>
      </c>
      <c r="R59" s="33">
        <f>SUM(F59,J59,K59)</f>
        <v>357.6</v>
      </c>
    </row>
    <row r="60" spans="1:18" ht="15">
      <c r="A60" s="34" t="s">
        <v>130</v>
      </c>
      <c r="B60" s="18" t="s">
        <v>131</v>
      </c>
      <c r="C60" s="27">
        <v>0</v>
      </c>
      <c r="D60" s="17"/>
      <c r="E60" s="18"/>
      <c r="F60" s="30">
        <v>44.8</v>
      </c>
      <c r="G60" s="18"/>
      <c r="H60" s="18"/>
      <c r="I60" s="18"/>
      <c r="J60" s="18"/>
      <c r="K60" s="18"/>
      <c r="L60" s="17"/>
      <c r="M60" s="18"/>
      <c r="N60" s="18"/>
      <c r="O60" s="20"/>
      <c r="P60" s="18"/>
      <c r="Q60" s="49">
        <f t="shared" si="0"/>
        <v>44.8</v>
      </c>
      <c r="R60" s="35">
        <v>44.8</v>
      </c>
    </row>
    <row r="61" spans="1:18" ht="15">
      <c r="A61" s="34" t="s">
        <v>132</v>
      </c>
      <c r="B61" s="18" t="s">
        <v>133</v>
      </c>
      <c r="C61" s="27">
        <v>0</v>
      </c>
      <c r="D61" s="17"/>
      <c r="E61" s="18"/>
      <c r="F61" s="30">
        <v>128</v>
      </c>
      <c r="G61" s="18"/>
      <c r="H61" s="18"/>
      <c r="I61" s="18"/>
      <c r="J61" s="18">
        <v>26</v>
      </c>
      <c r="K61" s="18">
        <v>91</v>
      </c>
      <c r="L61" s="17"/>
      <c r="M61" s="18"/>
      <c r="N61" s="18"/>
      <c r="O61" s="20"/>
      <c r="P61" s="18">
        <v>30.1</v>
      </c>
      <c r="Q61" s="49">
        <f t="shared" si="0"/>
        <v>275.10000000000002</v>
      </c>
      <c r="R61" s="35">
        <f>SUM(F61,J61,K61,P61)</f>
        <v>275.10000000000002</v>
      </c>
    </row>
    <row r="62" spans="1:18" ht="15">
      <c r="A62" s="34" t="s">
        <v>134</v>
      </c>
      <c r="B62" s="18" t="s">
        <v>135</v>
      </c>
      <c r="C62" s="27">
        <v>0</v>
      </c>
      <c r="D62" s="17"/>
      <c r="E62" s="18"/>
      <c r="F62" s="30">
        <v>0</v>
      </c>
      <c r="G62" s="18"/>
      <c r="H62" s="18"/>
      <c r="I62" s="18"/>
      <c r="J62" s="18"/>
      <c r="K62" s="18"/>
      <c r="L62" s="17"/>
      <c r="M62" s="18"/>
      <c r="N62" s="18"/>
      <c r="O62" s="20"/>
      <c r="P62" s="18"/>
      <c r="Q62" s="49">
        <f t="shared" si="0"/>
        <v>0</v>
      </c>
      <c r="R62" s="35">
        <v>0</v>
      </c>
    </row>
    <row r="63" spans="1:18" ht="15">
      <c r="A63" s="34" t="s">
        <v>136</v>
      </c>
      <c r="B63" s="18" t="s">
        <v>137</v>
      </c>
      <c r="C63" s="27">
        <v>198</v>
      </c>
      <c r="D63" s="17"/>
      <c r="E63" s="18"/>
      <c r="F63" s="30">
        <v>208</v>
      </c>
      <c r="G63" s="18"/>
      <c r="H63" s="18"/>
      <c r="I63" s="18"/>
      <c r="J63" s="18">
        <v>14</v>
      </c>
      <c r="K63" s="18">
        <v>49</v>
      </c>
      <c r="L63" s="17"/>
      <c r="M63" s="18"/>
      <c r="N63" s="18"/>
      <c r="O63" s="20"/>
      <c r="P63" s="18">
        <v>28</v>
      </c>
      <c r="Q63" s="49">
        <f t="shared" si="0"/>
        <v>497</v>
      </c>
      <c r="R63" s="21">
        <f>SUM(C63,F63,J63,K63,P63)</f>
        <v>497</v>
      </c>
    </row>
    <row r="64" spans="1:18" ht="15">
      <c r="A64" s="34" t="s">
        <v>138</v>
      </c>
      <c r="B64" s="18" t="s">
        <v>139</v>
      </c>
      <c r="C64" s="27">
        <v>0</v>
      </c>
      <c r="D64" s="17"/>
      <c r="E64" s="18"/>
      <c r="F64" s="30">
        <v>118.4</v>
      </c>
      <c r="G64" s="18"/>
      <c r="H64" s="18"/>
      <c r="I64" s="18">
        <v>28.8</v>
      </c>
      <c r="J64" s="18">
        <v>42</v>
      </c>
      <c r="K64" s="18">
        <v>147</v>
      </c>
      <c r="L64" s="17"/>
      <c r="M64" s="18"/>
      <c r="N64" s="18"/>
      <c r="O64" s="20"/>
      <c r="P64" s="18"/>
      <c r="Q64" s="49">
        <f t="shared" si="0"/>
        <v>336.20000000000005</v>
      </c>
      <c r="R64" s="35">
        <f>SUM(F64,I64,J64,K64)</f>
        <v>336.20000000000005</v>
      </c>
    </row>
    <row r="65" spans="1:21" ht="15">
      <c r="A65" s="34" t="s">
        <v>140</v>
      </c>
      <c r="B65" s="18" t="s">
        <v>141</v>
      </c>
      <c r="C65" s="27">
        <v>0</v>
      </c>
      <c r="D65" s="17"/>
      <c r="E65" s="18"/>
      <c r="F65" s="30">
        <v>126.8</v>
      </c>
      <c r="G65" s="18"/>
      <c r="H65" s="18"/>
      <c r="I65" s="18"/>
      <c r="J65" s="18"/>
      <c r="K65" s="18"/>
      <c r="L65" s="17"/>
      <c r="M65" s="18"/>
      <c r="N65" s="18"/>
      <c r="O65" s="20"/>
      <c r="P65" s="18"/>
      <c r="Q65" s="49">
        <f t="shared" si="0"/>
        <v>126.8</v>
      </c>
      <c r="R65" s="35">
        <f>SUM(F65)</f>
        <v>126.8</v>
      </c>
    </row>
    <row r="66" spans="1:21" ht="15">
      <c r="A66" s="34" t="s">
        <v>142</v>
      </c>
      <c r="B66" s="24" t="s">
        <v>143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20">
        <v>29.4</v>
      </c>
      <c r="P66" s="18"/>
      <c r="Q66" s="49">
        <f t="shared" si="0"/>
        <v>29.4</v>
      </c>
      <c r="R66">
        <v>29.4</v>
      </c>
    </row>
    <row r="67" spans="1:21" s="45" customFormat="1" ht="15">
      <c r="A67" s="46" t="s">
        <v>144</v>
      </c>
      <c r="B67" s="47" t="s">
        <v>145</v>
      </c>
      <c r="C67" s="41"/>
      <c r="D67" s="41"/>
      <c r="E67" s="41"/>
      <c r="F67" s="41"/>
      <c r="G67" s="41"/>
      <c r="H67" s="41"/>
      <c r="I67" s="41"/>
      <c r="J67" s="41">
        <v>30</v>
      </c>
      <c r="K67" s="41">
        <v>105</v>
      </c>
      <c r="L67" s="41"/>
      <c r="M67" s="41"/>
      <c r="N67" s="41"/>
      <c r="O67" s="43">
        <v>29.4</v>
      </c>
      <c r="P67" s="41"/>
      <c r="Q67" s="49">
        <f t="shared" si="0"/>
        <v>164.4</v>
      </c>
      <c r="R67" s="45">
        <v>29.4</v>
      </c>
      <c r="T67" s="45" t="s">
        <v>164</v>
      </c>
      <c r="U67" s="45" t="s">
        <v>167</v>
      </c>
    </row>
    <row r="68" spans="1:21" ht="15">
      <c r="A68" s="34" t="s">
        <v>146</v>
      </c>
      <c r="B68" s="24" t="s">
        <v>147</v>
      </c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20">
        <v>28.7</v>
      </c>
      <c r="P68" s="18"/>
      <c r="Q68" s="49">
        <f t="shared" ref="Q68:Q79" si="1">SUM(C68:P68)</f>
        <v>28.7</v>
      </c>
      <c r="R68">
        <v>28.7</v>
      </c>
    </row>
    <row r="69" spans="1:21" ht="15">
      <c r="A69" s="36"/>
      <c r="B69" s="24" t="s">
        <v>148</v>
      </c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>
        <v>25</v>
      </c>
      <c r="N69" s="18"/>
      <c r="O69" s="20"/>
      <c r="P69" s="18"/>
      <c r="Q69" s="49">
        <f t="shared" si="1"/>
        <v>25</v>
      </c>
      <c r="R69">
        <v>25</v>
      </c>
    </row>
    <row r="70" spans="1:21">
      <c r="P70" s="18"/>
      <c r="Q70" s="49">
        <f t="shared" si="1"/>
        <v>0</v>
      </c>
    </row>
    <row r="71" spans="1:21" ht="15">
      <c r="A71" s="34" t="s">
        <v>149</v>
      </c>
      <c r="B71" s="18" t="s">
        <v>150</v>
      </c>
      <c r="C71" s="18"/>
      <c r="D71" s="18"/>
      <c r="E71" s="18"/>
      <c r="F71" s="30"/>
      <c r="G71" s="18"/>
      <c r="H71" s="18"/>
      <c r="I71" s="18"/>
      <c r="J71" s="18">
        <v>22</v>
      </c>
      <c r="K71" s="18">
        <v>77</v>
      </c>
      <c r="L71" s="18"/>
      <c r="M71" s="18"/>
      <c r="N71" s="18"/>
      <c r="O71" s="20"/>
      <c r="P71" s="18"/>
      <c r="Q71" s="49">
        <f t="shared" si="1"/>
        <v>99</v>
      </c>
      <c r="R71" s="35">
        <f>SUM(J71,K71)</f>
        <v>99</v>
      </c>
    </row>
    <row r="72" spans="1:21" ht="15">
      <c r="A72" s="34" t="s">
        <v>151</v>
      </c>
      <c r="B72" s="18" t="s">
        <v>152</v>
      </c>
      <c r="C72" s="18"/>
      <c r="D72" s="18"/>
      <c r="E72" s="18"/>
      <c r="F72" s="30"/>
      <c r="G72" s="18">
        <v>26.86</v>
      </c>
      <c r="H72" s="18"/>
      <c r="I72" s="18"/>
      <c r="J72" s="18">
        <v>18</v>
      </c>
      <c r="K72" s="18">
        <v>63</v>
      </c>
      <c r="L72" s="17"/>
      <c r="M72" s="18"/>
      <c r="N72" s="18"/>
      <c r="O72" s="20"/>
      <c r="P72" s="18"/>
      <c r="Q72" s="49">
        <f t="shared" si="1"/>
        <v>107.86</v>
      </c>
      <c r="R72">
        <f>SUM(G72,J72,K72)</f>
        <v>107.86</v>
      </c>
    </row>
    <row r="73" spans="1:21" ht="15">
      <c r="A73" s="34" t="s">
        <v>153</v>
      </c>
      <c r="B73" s="18" t="s">
        <v>154</v>
      </c>
      <c r="C73" s="18"/>
      <c r="D73" s="18"/>
      <c r="E73" s="18"/>
      <c r="F73" s="30"/>
      <c r="G73" s="18"/>
      <c r="H73" s="18"/>
      <c r="I73" s="18"/>
      <c r="J73" s="18">
        <v>14</v>
      </c>
      <c r="K73" s="18">
        <v>49</v>
      </c>
      <c r="L73" s="18"/>
      <c r="M73" s="18"/>
      <c r="N73" s="18"/>
      <c r="O73" s="20"/>
      <c r="P73" s="18">
        <v>27.3</v>
      </c>
      <c r="Q73" s="49">
        <f t="shared" si="1"/>
        <v>90.3</v>
      </c>
      <c r="R73">
        <f>SUM(J73,K73,P73)</f>
        <v>90.3</v>
      </c>
    </row>
    <row r="74" spans="1:21">
      <c r="A74" s="18"/>
      <c r="B74" s="24" t="s">
        <v>155</v>
      </c>
      <c r="C74" s="18">
        <v>40.96</v>
      </c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20"/>
      <c r="P74" s="18"/>
      <c r="Q74" s="49">
        <f t="shared" si="1"/>
        <v>40.96</v>
      </c>
      <c r="R74">
        <v>40.96</v>
      </c>
    </row>
    <row r="75" spans="1:21" ht="15">
      <c r="A75" s="14" t="s">
        <v>156</v>
      </c>
      <c r="B75" s="15" t="s">
        <v>157</v>
      </c>
      <c r="C75" s="16">
        <v>40</v>
      </c>
      <c r="D75" s="17"/>
      <c r="E75" s="18"/>
      <c r="F75" s="19">
        <v>0</v>
      </c>
      <c r="G75" s="17"/>
      <c r="H75" s="18"/>
      <c r="I75" s="18"/>
      <c r="J75" s="18"/>
      <c r="K75" s="18"/>
      <c r="L75" s="17"/>
      <c r="M75" s="18"/>
      <c r="N75" s="18"/>
      <c r="O75" s="20"/>
      <c r="P75" s="18"/>
      <c r="Q75" s="49">
        <f t="shared" si="1"/>
        <v>40</v>
      </c>
      <c r="R75" s="21">
        <f>SUM(C75,F75)</f>
        <v>40</v>
      </c>
    </row>
    <row r="76" spans="1:21" ht="15">
      <c r="A76" s="14" t="s">
        <v>158</v>
      </c>
      <c r="B76" s="15" t="s">
        <v>159</v>
      </c>
      <c r="C76" s="16">
        <v>104.4</v>
      </c>
      <c r="D76" s="17"/>
      <c r="E76" s="18"/>
      <c r="F76" s="19">
        <v>0</v>
      </c>
      <c r="G76" s="17"/>
      <c r="H76" s="18"/>
      <c r="I76" s="18"/>
      <c r="J76" s="18">
        <v>10</v>
      </c>
      <c r="K76" s="18">
        <v>35</v>
      </c>
      <c r="L76" s="17"/>
      <c r="M76" s="18"/>
      <c r="N76" s="18"/>
      <c r="O76" s="20"/>
      <c r="P76" s="18"/>
      <c r="Q76" s="49">
        <f t="shared" si="1"/>
        <v>149.4</v>
      </c>
      <c r="R76" s="21">
        <f>SUM(C76,J76,K76)</f>
        <v>149.4</v>
      </c>
    </row>
    <row r="77" spans="1:21" ht="15">
      <c r="A77" s="22" t="s">
        <v>104</v>
      </c>
      <c r="B77" s="22" t="s">
        <v>105</v>
      </c>
      <c r="C77" s="16">
        <v>60</v>
      </c>
      <c r="D77" s="17"/>
      <c r="E77" s="17"/>
      <c r="F77" s="19">
        <v>0</v>
      </c>
      <c r="G77" s="18"/>
      <c r="H77" s="17"/>
      <c r="I77" s="17"/>
      <c r="J77" s="18"/>
      <c r="K77" s="18"/>
      <c r="L77" s="18"/>
      <c r="M77" s="18"/>
      <c r="N77" s="17"/>
      <c r="O77" s="18"/>
      <c r="P77" s="18"/>
      <c r="Q77" s="49">
        <f t="shared" si="1"/>
        <v>60</v>
      </c>
      <c r="R77">
        <v>60</v>
      </c>
    </row>
    <row r="78" spans="1:21" ht="15">
      <c r="A78" s="25" t="s">
        <v>160</v>
      </c>
      <c r="B78" s="26" t="s">
        <v>161</v>
      </c>
      <c r="C78" s="18">
        <v>119.2</v>
      </c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49">
        <f t="shared" si="1"/>
        <v>119.2</v>
      </c>
      <c r="R78">
        <f>SUM(C78,F78)</f>
        <v>119.2</v>
      </c>
    </row>
    <row r="79" spans="1:21" ht="15">
      <c r="A79" s="14" t="s">
        <v>162</v>
      </c>
      <c r="B79" s="15" t="s">
        <v>163</v>
      </c>
      <c r="C79" s="16">
        <v>80</v>
      </c>
      <c r="D79" s="17"/>
      <c r="E79" s="18"/>
      <c r="F79" s="19">
        <v>56</v>
      </c>
      <c r="G79" s="17">
        <v>19.66</v>
      </c>
      <c r="H79" s="18"/>
      <c r="I79" s="18"/>
      <c r="J79" s="18"/>
      <c r="K79" s="18"/>
      <c r="L79" s="17"/>
      <c r="M79" s="18"/>
      <c r="N79" s="18"/>
      <c r="O79" s="20"/>
      <c r="P79" s="18"/>
      <c r="Q79" s="49">
        <f t="shared" si="1"/>
        <v>155.66</v>
      </c>
      <c r="R79" s="21">
        <f>SUM(C79,F79,G79)</f>
        <v>155.66</v>
      </c>
    </row>
  </sheetData>
  <mergeCells count="3">
    <mergeCell ref="C1:D1"/>
    <mergeCell ref="F1:G1"/>
    <mergeCell ref="I1:M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2017-01-07T08:02:43Z</dcterms:modified>
</cp:coreProperties>
</file>